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0" yWindow="-460" windowWidth="38400" windowHeight="21600" activeTab="8"/>
  </bookViews>
  <sheets>
    <sheet name="Staff Costings" sheetId="1" r:id="rId1"/>
    <sheet name="Nursing Homes" sheetId="3" r:id="rId2"/>
    <sheet name="Extended Hours" sheetId="14" r:id="rId3"/>
    <sheet name="DMARDs" sheetId="4" r:id="rId4"/>
    <sheet name="Depo- Provera" sheetId="5" r:id="rId5"/>
    <sheet name="IUDs" sheetId="6" r:id="rId6"/>
    <sheet name="Implants" sheetId="7" r:id="rId7"/>
    <sheet name="Zoladex" sheetId="8" r:id="rId8"/>
    <sheet name="INRs" sheetId="9" r:id="rId9"/>
    <sheet name="Minor Surgery" sheetId="12" r:id="rId10"/>
    <sheet name="Shingles Catchup" sheetId="16" r:id="rId11"/>
    <sheet name="learning disabilities" sheetId="13" r:id="rId12"/>
    <sheet name="SCIP" sheetId="11" r:id="rId13"/>
    <sheet name="Calculator" sheetId="18" r:id="rId14"/>
    <sheet name="Annex G SFE" sheetId="19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1" l="1"/>
  <c r="H4" i="11"/>
  <c r="G4" i="11"/>
  <c r="F4" i="11"/>
  <c r="E4" i="11"/>
  <c r="D4" i="11"/>
  <c r="C4" i="11"/>
  <c r="I4" i="13"/>
  <c r="H4" i="13"/>
  <c r="G4" i="13"/>
  <c r="F4" i="13"/>
  <c r="E4" i="13"/>
  <c r="D4" i="13"/>
  <c r="C4" i="13"/>
  <c r="I4" i="16"/>
  <c r="H4" i="16"/>
  <c r="G4" i="16"/>
  <c r="F4" i="16"/>
  <c r="E4" i="16"/>
  <c r="D4" i="16"/>
  <c r="C4" i="16"/>
  <c r="I4" i="12"/>
  <c r="H4" i="12"/>
  <c r="G4" i="12"/>
  <c r="F4" i="12"/>
  <c r="E4" i="12"/>
  <c r="D4" i="12"/>
  <c r="C4" i="12"/>
  <c r="I4" i="9"/>
  <c r="H4" i="9"/>
  <c r="G4" i="9"/>
  <c r="F4" i="9"/>
  <c r="E4" i="9"/>
  <c r="D4" i="9"/>
  <c r="C4" i="9"/>
  <c r="I4" i="8"/>
  <c r="H4" i="8"/>
  <c r="G4" i="8"/>
  <c r="F4" i="8"/>
  <c r="E4" i="8"/>
  <c r="D4" i="8"/>
  <c r="C4" i="8"/>
  <c r="I4" i="7"/>
  <c r="H4" i="7"/>
  <c r="G4" i="7"/>
  <c r="F4" i="7"/>
  <c r="E4" i="7"/>
  <c r="D4" i="7"/>
  <c r="C4" i="7"/>
  <c r="I4" i="6"/>
  <c r="H4" i="6"/>
  <c r="G4" i="6"/>
  <c r="F4" i="6"/>
  <c r="E4" i="6"/>
  <c r="D4" i="6"/>
  <c r="C4" i="6"/>
  <c r="I4" i="5"/>
  <c r="H4" i="5"/>
  <c r="G4" i="5"/>
  <c r="F4" i="5"/>
  <c r="E4" i="5"/>
  <c r="D4" i="5"/>
  <c r="C4" i="5"/>
  <c r="I4" i="4"/>
  <c r="H4" i="4"/>
  <c r="G4" i="4"/>
  <c r="F4" i="4"/>
  <c r="E4" i="4"/>
  <c r="D4" i="4"/>
  <c r="C4" i="4"/>
  <c r="E16" i="4"/>
  <c r="E15" i="4"/>
  <c r="E14" i="4"/>
  <c r="E13" i="4"/>
  <c r="E12" i="4"/>
  <c r="E11" i="4"/>
  <c r="E49" i="6"/>
  <c r="E48" i="6"/>
  <c r="E47" i="6"/>
  <c r="E46" i="6"/>
  <c r="E45" i="6"/>
  <c r="E44" i="6"/>
  <c r="E43" i="6"/>
  <c r="E33" i="6"/>
  <c r="E32" i="6"/>
  <c r="E31" i="6"/>
  <c r="E30" i="6"/>
  <c r="E29" i="6"/>
  <c r="E28" i="6"/>
  <c r="E27" i="6"/>
  <c r="E16" i="6"/>
  <c r="E15" i="6"/>
  <c r="E14" i="6"/>
  <c r="E13" i="6"/>
  <c r="E12" i="6"/>
  <c r="E11" i="6"/>
  <c r="E34" i="7"/>
  <c r="E33" i="7"/>
  <c r="E32" i="7"/>
  <c r="E31" i="7"/>
  <c r="E30" i="7"/>
  <c r="E29" i="7"/>
  <c r="E28" i="7"/>
  <c r="E17" i="7"/>
  <c r="E16" i="7"/>
  <c r="E15" i="7"/>
  <c r="E14" i="7"/>
  <c r="E13" i="7"/>
  <c r="E12" i="7"/>
  <c r="E11" i="7"/>
  <c r="E16" i="11"/>
  <c r="E15" i="11"/>
  <c r="E14" i="11"/>
  <c r="E13" i="11"/>
  <c r="E12" i="11"/>
  <c r="E11" i="11"/>
  <c r="E24" i="11"/>
  <c r="E29" i="11"/>
  <c r="E28" i="11"/>
  <c r="E27" i="11"/>
  <c r="E26" i="11"/>
  <c r="E25" i="11"/>
  <c r="B14" i="1"/>
  <c r="H14" i="1"/>
  <c r="H15" i="1"/>
  <c r="H17" i="1"/>
  <c r="H25" i="1"/>
  <c r="E31" i="1"/>
  <c r="E32" i="1"/>
  <c r="E34" i="1"/>
  <c r="E42" i="1"/>
  <c r="B31" i="1"/>
  <c r="B32" i="1"/>
  <c r="B34" i="1"/>
  <c r="B42" i="1"/>
  <c r="N17" i="1"/>
  <c r="N24" i="1"/>
  <c r="I4" i="14"/>
  <c r="K13" i="1"/>
  <c r="K14" i="1"/>
  <c r="K17" i="1"/>
  <c r="K24" i="1"/>
  <c r="H4" i="14"/>
  <c r="E14" i="1"/>
  <c r="E15" i="1"/>
  <c r="E17" i="1"/>
  <c r="E25" i="1"/>
  <c r="G4" i="14"/>
  <c r="F4" i="14"/>
  <c r="E4" i="14"/>
  <c r="D4" i="14"/>
  <c r="B15" i="1"/>
  <c r="B17" i="1"/>
  <c r="B25" i="1"/>
  <c r="C4" i="14"/>
  <c r="G4" i="3"/>
  <c r="F4" i="3"/>
  <c r="E4" i="3"/>
  <c r="D4" i="3"/>
  <c r="C4" i="3"/>
  <c r="D18" i="18"/>
  <c r="E56" i="11"/>
  <c r="E55" i="11"/>
  <c r="E54" i="11"/>
  <c r="E53" i="11"/>
  <c r="E52" i="11"/>
  <c r="E51" i="11"/>
  <c r="E42" i="11"/>
  <c r="E41" i="11"/>
  <c r="E40" i="11"/>
  <c r="E39" i="11"/>
  <c r="E38" i="11"/>
  <c r="E37" i="11"/>
  <c r="F11" i="11"/>
  <c r="F12" i="11"/>
  <c r="F13" i="11"/>
  <c r="F14" i="11"/>
  <c r="F15" i="11"/>
  <c r="F16" i="11"/>
  <c r="F18" i="11"/>
  <c r="F24" i="11"/>
  <c r="F25" i="11"/>
  <c r="F26" i="11"/>
  <c r="F27" i="11"/>
  <c r="F29" i="11"/>
  <c r="F28" i="11"/>
  <c r="F31" i="11"/>
  <c r="F37" i="11"/>
  <c r="F38" i="11"/>
  <c r="F39" i="11"/>
  <c r="F40" i="11"/>
  <c r="F42" i="11"/>
  <c r="F41" i="11"/>
  <c r="F44" i="11"/>
  <c r="F51" i="11"/>
  <c r="F52" i="11"/>
  <c r="F53" i="11"/>
  <c r="F54" i="11"/>
  <c r="F56" i="11"/>
  <c r="F55" i="11"/>
  <c r="F58" i="11"/>
  <c r="N9" i="11"/>
  <c r="M14" i="11"/>
  <c r="N14" i="11"/>
  <c r="N18" i="11"/>
  <c r="E11" i="13"/>
  <c r="F11" i="13"/>
  <c r="E12" i="13"/>
  <c r="F12" i="13"/>
  <c r="E13" i="13"/>
  <c r="F13" i="13"/>
  <c r="E14" i="13"/>
  <c r="F14" i="13"/>
  <c r="E15" i="13"/>
  <c r="F15" i="13"/>
  <c r="E16" i="13"/>
  <c r="F16" i="13"/>
  <c r="F17" i="13"/>
  <c r="F19" i="13"/>
  <c r="M10" i="13"/>
  <c r="N10" i="13"/>
  <c r="N19" i="13"/>
  <c r="E11" i="16"/>
  <c r="F11" i="16"/>
  <c r="E12" i="16"/>
  <c r="F12" i="16"/>
  <c r="E13" i="16"/>
  <c r="F13" i="16"/>
  <c r="E14" i="16"/>
  <c r="F14" i="16"/>
  <c r="E15" i="16"/>
  <c r="F15" i="16"/>
  <c r="E16" i="16"/>
  <c r="F16" i="16"/>
  <c r="F17" i="16"/>
  <c r="F18" i="16"/>
  <c r="F20" i="16"/>
  <c r="M10" i="16"/>
  <c r="N10" i="16"/>
  <c r="N20" i="16"/>
  <c r="M16" i="12"/>
  <c r="N16" i="12"/>
  <c r="N17" i="12"/>
  <c r="N18" i="12"/>
  <c r="M11" i="12"/>
  <c r="N11" i="12"/>
  <c r="M12" i="12"/>
  <c r="N12" i="12"/>
  <c r="N21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F17" i="12"/>
  <c r="F18" i="12"/>
  <c r="F20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F34" i="12"/>
  <c r="F36" i="12"/>
  <c r="N26" i="12"/>
  <c r="E19" i="12"/>
  <c r="E11" i="8"/>
  <c r="F11" i="8"/>
  <c r="E12" i="8"/>
  <c r="F12" i="8"/>
  <c r="E13" i="8"/>
  <c r="F13" i="8"/>
  <c r="E14" i="8"/>
  <c r="F14" i="8"/>
  <c r="E15" i="8"/>
  <c r="F15" i="8"/>
  <c r="E16" i="8"/>
  <c r="F16" i="8"/>
  <c r="F17" i="8"/>
  <c r="F18" i="8"/>
  <c r="F20" i="8"/>
  <c r="M10" i="8"/>
  <c r="N10" i="8"/>
  <c r="M16" i="8"/>
  <c r="N16" i="8"/>
  <c r="N21" i="8"/>
  <c r="M16" i="7"/>
  <c r="N16" i="7"/>
  <c r="F11" i="7"/>
  <c r="F12" i="7"/>
  <c r="F13" i="7"/>
  <c r="F14" i="7"/>
  <c r="F15" i="7"/>
  <c r="F16" i="7"/>
  <c r="F17" i="7"/>
  <c r="F18" i="7"/>
  <c r="F20" i="7"/>
  <c r="F28" i="7"/>
  <c r="F29" i="7"/>
  <c r="F30" i="7"/>
  <c r="F31" i="7"/>
  <c r="F32" i="7"/>
  <c r="F33" i="7"/>
  <c r="F34" i="7"/>
  <c r="F35" i="7"/>
  <c r="F37" i="7"/>
  <c r="M10" i="7"/>
  <c r="N10" i="7"/>
  <c r="M11" i="7"/>
  <c r="N11" i="7"/>
  <c r="N21" i="7"/>
  <c r="N12" i="7"/>
  <c r="E51" i="6"/>
  <c r="F51" i="6"/>
  <c r="E35" i="6"/>
  <c r="F35" i="6"/>
  <c r="E19" i="6"/>
  <c r="F19" i="6"/>
  <c r="F18" i="6"/>
  <c r="F11" i="6"/>
  <c r="F12" i="6"/>
  <c r="F13" i="6"/>
  <c r="F14" i="6"/>
  <c r="F15" i="6"/>
  <c r="F16" i="6"/>
  <c r="F17" i="6"/>
  <c r="F20" i="6"/>
  <c r="F27" i="6"/>
  <c r="F28" i="6"/>
  <c r="F29" i="6"/>
  <c r="F30" i="6"/>
  <c r="F31" i="6"/>
  <c r="F32" i="6"/>
  <c r="F34" i="6"/>
  <c r="F33" i="6"/>
  <c r="F36" i="6"/>
  <c r="M11" i="6"/>
  <c r="N11" i="6"/>
  <c r="M16" i="6"/>
  <c r="N16" i="6"/>
  <c r="F50" i="6"/>
  <c r="F43" i="6"/>
  <c r="F44" i="6"/>
  <c r="F45" i="6"/>
  <c r="F46" i="6"/>
  <c r="F47" i="6"/>
  <c r="F48" i="6"/>
  <c r="F49" i="6"/>
  <c r="F52" i="6"/>
  <c r="M10" i="6"/>
  <c r="N10" i="6"/>
  <c r="M12" i="6"/>
  <c r="N12" i="6"/>
  <c r="N21" i="6"/>
  <c r="M14" i="5"/>
  <c r="N14" i="5"/>
  <c r="E11" i="5"/>
  <c r="F11" i="5"/>
  <c r="E12" i="5"/>
  <c r="F12" i="5"/>
  <c r="E13" i="5"/>
  <c r="F13" i="5"/>
  <c r="E14" i="5"/>
  <c r="F14" i="5"/>
  <c r="E15" i="5"/>
  <c r="F15" i="5"/>
  <c r="E16" i="5"/>
  <c r="F16" i="5"/>
  <c r="F17" i="5"/>
  <c r="F19" i="5"/>
  <c r="M10" i="5"/>
  <c r="N10" i="5"/>
  <c r="N19" i="5"/>
  <c r="M10" i="4"/>
  <c r="F11" i="4"/>
  <c r="F12" i="4"/>
  <c r="F13" i="4"/>
  <c r="F14" i="4"/>
  <c r="F15" i="4"/>
  <c r="F16" i="4"/>
  <c r="F17" i="4"/>
  <c r="F19" i="4"/>
  <c r="N10" i="4"/>
  <c r="N19" i="4"/>
  <c r="F11" i="14"/>
  <c r="F12" i="14"/>
  <c r="F13" i="14"/>
  <c r="F14" i="14"/>
  <c r="F15" i="14"/>
  <c r="F16" i="14"/>
  <c r="F17" i="14"/>
  <c r="F19" i="14"/>
  <c r="M10" i="14"/>
  <c r="N10" i="14"/>
  <c r="N19" i="14"/>
  <c r="E16" i="3"/>
  <c r="E15" i="3"/>
  <c r="E14" i="3"/>
  <c r="E13" i="3"/>
  <c r="E12" i="3"/>
  <c r="E11" i="3"/>
  <c r="D19" i="18"/>
  <c r="D20" i="18"/>
  <c r="D21" i="18"/>
  <c r="D24" i="18"/>
  <c r="B18" i="18"/>
  <c r="B24" i="18"/>
  <c r="B26" i="18"/>
  <c r="M12" i="3"/>
  <c r="M11" i="3"/>
  <c r="N11" i="3"/>
  <c r="N12" i="3"/>
  <c r="F11" i="3"/>
  <c r="F12" i="3"/>
  <c r="F13" i="3"/>
  <c r="H4" i="3"/>
  <c r="F14" i="3"/>
  <c r="F15" i="3"/>
  <c r="I4" i="3"/>
  <c r="F16" i="3"/>
  <c r="F17" i="3"/>
  <c r="F19" i="3"/>
</calcChain>
</file>

<file path=xl/comments1.xml><?xml version="1.0" encoding="utf-8"?>
<comments xmlns="http://schemas.openxmlformats.org/spreadsheetml/2006/main">
  <authors>
    <author>Gareth</author>
  </authors>
  <commentList>
    <comment ref="B12" authorId="0">
      <text>
        <r>
          <rPr>
            <sz val="9"/>
            <color indexed="81"/>
            <rFont val="Calibri"/>
            <family val="2"/>
          </rPr>
          <t xml:space="preserve">Enter Hours worked per week
</t>
        </r>
      </text>
    </comment>
    <comment ref="E12" authorId="0">
      <text>
        <r>
          <rPr>
            <sz val="9"/>
            <color indexed="81"/>
            <rFont val="Calibri"/>
            <family val="2"/>
          </rPr>
          <t xml:space="preserve">Enter Hours worked per week
</t>
        </r>
      </text>
    </comment>
    <comment ref="H12" authorId="0">
      <text>
        <r>
          <rPr>
            <b/>
            <sz val="9"/>
            <color indexed="81"/>
            <rFont val="Calibri"/>
            <family val="2"/>
          </rPr>
          <t>Enter HCA Hourly rate of pay here</t>
        </r>
      </text>
    </comment>
    <comment ref="K12" authorId="0">
      <text>
        <r>
          <rPr>
            <b/>
            <sz val="9"/>
            <color indexed="81"/>
            <rFont val="Calibri"/>
            <family val="2"/>
          </rPr>
          <t>Enter Salaried GP Annual Salary here</t>
        </r>
      </text>
    </comment>
    <comment ref="N12" authorId="0">
      <text>
        <r>
          <rPr>
            <b/>
            <sz val="9"/>
            <color indexed="81"/>
            <rFont val="Calibri"/>
            <family val="2"/>
          </rPr>
          <t>Enter Annual Gross Profit Share of Full time equivalent GP Partner</t>
        </r>
      </text>
    </comment>
    <comment ref="B13" authorId="0">
      <text>
        <r>
          <rPr>
            <b/>
            <sz val="9"/>
            <color indexed="81"/>
            <rFont val="Calibri"/>
            <family val="2"/>
          </rPr>
          <t>Enter Practice Manager Hourly rate of pay here</t>
        </r>
      </text>
    </comment>
    <comment ref="E13" authorId="0">
      <text>
        <r>
          <rPr>
            <b/>
            <sz val="9"/>
            <color indexed="81"/>
            <rFont val="Calibri"/>
            <family val="2"/>
          </rPr>
          <t>Enter Hourly rate of pay here</t>
        </r>
      </text>
    </comment>
    <comment ref="J13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A14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D14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G14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K15" authorId="0">
      <text>
        <r>
          <rPr>
            <b/>
            <sz val="9"/>
            <color indexed="81"/>
            <rFont val="Calibri"/>
            <family val="2"/>
          </rPr>
          <t>Enter any Indemnity paid by Practice for Salaried GP</t>
        </r>
      </text>
    </comment>
    <comment ref="N15" authorId="0">
      <text>
        <r>
          <rPr>
            <b/>
            <sz val="9"/>
            <color indexed="81"/>
            <rFont val="Calibri"/>
            <family val="2"/>
          </rPr>
          <t xml:space="preserve">Enter </t>
        </r>
      </text>
    </comment>
    <comment ref="H18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B19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E19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K19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N19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H21" authorId="0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B22" authorId="0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E22" authorId="0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K22" authorId="0">
      <text>
        <r>
          <rPr>
            <b/>
            <sz val="9"/>
            <color indexed="81"/>
            <rFont val="Calibri"/>
            <family val="2"/>
          </rPr>
          <t>Enter Annual Study Leave Days</t>
        </r>
      </text>
    </comment>
    <comment ref="N22" authorId="0">
      <text>
        <r>
          <rPr>
            <b/>
            <sz val="9"/>
            <color indexed="81"/>
            <rFont val="Calibri"/>
            <family val="2"/>
          </rPr>
          <t>Enter Annual Study Leave Days</t>
        </r>
      </text>
    </comment>
    <comment ref="B29" authorId="0">
      <text>
        <r>
          <rPr>
            <sz val="9"/>
            <color indexed="81"/>
            <rFont val="Calibri"/>
            <family val="2"/>
          </rPr>
          <t xml:space="preserve">Enter Aministrator Hourly rate of pay here
</t>
        </r>
      </text>
    </comment>
    <comment ref="E29" authorId="0">
      <text>
        <r>
          <rPr>
            <b/>
            <sz val="9"/>
            <color indexed="81"/>
            <rFont val="Calibri"/>
            <family val="2"/>
          </rPr>
          <t>Enter Nurse Hourly rate of pay here</t>
        </r>
      </text>
    </comment>
    <comment ref="A31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D31" authorId="0">
      <text>
        <r>
          <rPr>
            <b/>
            <sz val="9"/>
            <color indexed="81"/>
            <rFont val="Calibri"/>
            <family val="2"/>
          </rPr>
          <t>Calculation reflects that NI not paid on first £150pw - but does not include 3.4% rebate if in NHS pension scheme -as stopping 2016</t>
        </r>
      </text>
    </comment>
    <comment ref="B35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E35" authorId="0">
      <text>
        <r>
          <rPr>
            <b/>
            <sz val="9"/>
            <color indexed="81"/>
            <rFont val="Calibri"/>
            <family val="2"/>
          </rPr>
          <t>Enter Annual Leave entitlement</t>
        </r>
      </text>
    </comment>
    <comment ref="B38" authorId="0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  <comment ref="E38" authorId="0">
      <text>
        <r>
          <rPr>
            <b/>
            <sz val="9"/>
            <color indexed="81"/>
            <rFont val="Calibri"/>
            <family val="2"/>
          </rPr>
          <t>Enter Annual Training Days</t>
        </r>
      </text>
    </comment>
  </commentList>
</comments>
</file>

<file path=xl/comments10.xml><?xml version="1.0" encoding="utf-8"?>
<comments xmlns="http://schemas.openxmlformats.org/spreadsheetml/2006/main">
  <authors>
    <author>Gareth</author>
  </authors>
  <commentLis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11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patients on Social Services Learning diasabilities register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</commentList>
</comments>
</file>

<file path=xl/comments12.xml><?xml version="1.0" encoding="utf-8"?>
<comments xmlns="http://schemas.openxmlformats.org/spreadsheetml/2006/main">
  <authors>
    <author>Gareth</author>
  </authors>
  <commentList>
    <comment ref="E6" authorId="0">
      <text>
        <r>
          <rPr>
            <b/>
            <sz val="9"/>
            <color indexed="81"/>
            <rFont val="Calibri"/>
            <family val="2"/>
          </rPr>
          <t>Enter weighted List Size</t>
        </r>
      </text>
    </comment>
    <comment ref="E8" authorId="0">
      <text>
        <r>
          <rPr>
            <b/>
            <sz val="9"/>
            <color indexed="81"/>
            <rFont val="Calibri"/>
            <family val="2"/>
          </rPr>
          <t>Enter monthly number of procedures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E20" authorId="0">
      <text>
        <r>
          <rPr>
            <b/>
            <sz val="9"/>
            <color indexed="81"/>
            <rFont val="Calibri"/>
            <family val="2"/>
          </rPr>
          <t>Enter monthly number of procedures</t>
        </r>
      </text>
    </comment>
    <comment ref="D22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E33" authorId="0">
      <text>
        <r>
          <rPr>
            <b/>
            <sz val="9"/>
            <color indexed="81"/>
            <rFont val="Calibri"/>
            <family val="2"/>
          </rPr>
          <t>Enter monthly number of procedures</t>
        </r>
      </text>
    </comment>
    <comment ref="D35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E47" authorId="0">
      <text>
        <r>
          <rPr>
            <b/>
            <sz val="9"/>
            <color indexed="81"/>
            <rFont val="Calibri"/>
            <family val="2"/>
          </rPr>
          <t>Enter monthly number of procedures</t>
        </r>
      </text>
    </comment>
    <comment ref="D4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</commentList>
</comments>
</file>

<file path=xl/comments13.xml><?xml version="1.0" encoding="utf-8"?>
<comments xmlns="http://schemas.openxmlformats.org/spreadsheetml/2006/main">
  <authors>
    <author>PaulR</author>
  </authors>
  <commentList>
    <comment ref="B10" authorId="0">
      <text>
        <r>
          <rPr>
            <sz val="8"/>
            <color indexed="81"/>
            <rFont val="Tahoma"/>
          </rPr>
          <t xml:space="preserve">Insert correct percentage from SFE part 1 table
</t>
        </r>
      </text>
    </comment>
    <comment ref="B11" authorId="0">
      <text>
        <r>
          <rPr>
            <sz val="8"/>
            <color indexed="81"/>
            <rFont val="Tahoma"/>
          </rPr>
          <t>Insert correct dispensing fee from SFE tables
part 2 for dispensers
part 3  for non-dispensers</t>
        </r>
      </text>
    </comment>
    <comment ref="B15" authorId="0">
      <text>
        <r>
          <rPr>
            <b/>
            <sz val="8"/>
            <color indexed="81"/>
            <rFont val="Tahoma"/>
          </rPr>
          <t>Enter Drug name</t>
        </r>
      </text>
    </comment>
    <comment ref="B17" authorId="0">
      <text>
        <r>
          <rPr>
            <sz val="8"/>
            <color indexed="81"/>
            <rFont val="Tahoma"/>
          </rPr>
          <t>enter purchase price to practice</t>
        </r>
      </text>
    </comment>
    <comment ref="D17" authorId="0">
      <text>
        <r>
          <rPr>
            <b/>
            <sz val="8"/>
            <color indexed="81"/>
            <rFont val="Tahoma"/>
          </rPr>
          <t>enter drug tariff figure</t>
        </r>
      </text>
    </comment>
    <comment ref="D21" authorId="0">
      <text>
        <r>
          <rPr>
            <b/>
            <sz val="8"/>
            <color indexed="81"/>
            <rFont val="Tahoma"/>
          </rPr>
          <t>look up % in part 2 or 3 of page 245 of SFE</t>
        </r>
      </text>
    </comment>
  </commentList>
</comments>
</file>

<file path=xl/comments2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Nursing home patients at end of 1/4</t>
        </r>
      </text>
    </comment>
    <comment ref="I7" authorId="0">
      <text>
        <r>
          <rPr>
            <b/>
            <sz val="9"/>
            <color indexed="81"/>
            <rFont val="Calibri"/>
            <family val="2"/>
          </rPr>
          <t>Enter Number of visits required per patient each quarter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3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Hours per week for extended hours - depends on list size.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per week for each type of staff member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C18" authorId="0">
      <text>
        <r>
          <rPr>
            <b/>
            <sz val="9"/>
            <color indexed="81"/>
            <rFont val="Calibri"/>
            <family val="2"/>
          </rPr>
          <t>Should consider other costs overheads re utilities etc</t>
        </r>
      </text>
    </comment>
  </commentList>
</comments>
</file>

<file path=xl/comments4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patients on DMARDs at end of 1/4</t>
        </r>
      </text>
    </comment>
    <comment ref="J7" authorId="0">
      <text>
        <r>
          <rPr>
            <b/>
            <sz val="9"/>
            <color indexed="81"/>
            <rFont val="Calibri"/>
            <family val="2"/>
          </rPr>
          <t>Enter Average number of bloods taken per patient each quarter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5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patients receiving DepoProvera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4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6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IUD/IUS Insertions per quarter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D19" authorId="0">
      <text>
        <r>
          <rPr>
            <b/>
            <sz val="9"/>
            <color indexed="81"/>
            <rFont val="Calibri"/>
            <family val="2"/>
          </rPr>
          <t>Enter Cost of Non Claimable Consumables used for each procedure eg "Fitting Pack" etc</t>
        </r>
      </text>
    </comment>
    <comment ref="E23" authorId="0">
      <text>
        <r>
          <rPr>
            <b/>
            <sz val="9"/>
            <color indexed="81"/>
            <rFont val="Calibri"/>
            <family val="2"/>
          </rPr>
          <t>Enter Number of "Interpractice referral" IUD/IUS Insertions per quarter</t>
        </r>
      </text>
    </comment>
    <comment ref="D25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33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D35" authorId="0">
      <text>
        <r>
          <rPr>
            <b/>
            <sz val="9"/>
            <color indexed="81"/>
            <rFont val="Calibri"/>
            <family val="2"/>
          </rPr>
          <t>Enter Cost of Non Claimable Consumables used for each procedure eg "Fitting Pack" etc</t>
        </r>
      </text>
    </comment>
    <comment ref="E39" authorId="0">
      <text>
        <r>
          <rPr>
            <b/>
            <sz val="9"/>
            <color indexed="81"/>
            <rFont val="Calibri"/>
            <family val="2"/>
          </rPr>
          <t>Enter number of "Interpractice Referral" Removals per quarter</t>
        </r>
      </text>
    </comment>
    <comment ref="D41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49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7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implant insertions per quarter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E24" authorId="0">
      <text>
        <r>
          <rPr>
            <sz val="9"/>
            <color indexed="81"/>
            <rFont val="Calibri"/>
            <family val="2"/>
          </rPr>
          <t xml:space="preserve">Enter the number of implant removals per quarter
</t>
        </r>
      </text>
    </comment>
    <comment ref="D26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34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8.xml><?xml version="1.0" encoding="utf-8"?>
<comments xmlns="http://schemas.openxmlformats.org/spreadsheetml/2006/main">
  <authors>
    <author>Gareth</author>
  </authors>
  <commentLis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comments9.xml><?xml version="1.0" encoding="utf-8"?>
<comments xmlns="http://schemas.openxmlformats.org/spreadsheetml/2006/main">
  <authors>
    <author>Gareth</author>
  </authors>
  <commentList>
    <comment ref="E7" authorId="0">
      <text>
        <r>
          <rPr>
            <b/>
            <sz val="9"/>
            <color indexed="81"/>
            <rFont val="Calibri"/>
            <family val="2"/>
          </rPr>
          <t>Enter number of Excisions per quarter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K16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D17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  <comment ref="K17" authorId="0">
      <text>
        <r>
          <rPr>
            <b/>
            <sz val="9"/>
            <color indexed="81"/>
            <rFont val="Calibri"/>
            <family val="2"/>
          </rPr>
          <t>Enter profit from Personally Administered Drug</t>
        </r>
      </text>
    </comment>
    <comment ref="M17" authorId="0">
      <text>
        <r>
          <rPr>
            <b/>
            <sz val="9"/>
            <color indexed="81"/>
            <rFont val="Calibri"/>
            <family val="2"/>
          </rPr>
          <t>Enter Number of depomedrones used in quarter</t>
        </r>
      </text>
    </comment>
    <comment ref="M18" authorId="0">
      <text>
        <r>
          <rPr>
            <b/>
            <sz val="9"/>
            <color indexed="81"/>
            <rFont val="Calibri"/>
            <family val="2"/>
          </rPr>
          <t>Enter Sutures used in quarter</t>
        </r>
      </text>
    </comment>
    <comment ref="D19" authorId="0">
      <text>
        <r>
          <rPr>
            <b/>
            <sz val="9"/>
            <color indexed="81"/>
            <rFont val="Calibri"/>
            <family val="2"/>
          </rPr>
          <t>Insert cost of consumable items used per procedure eg Dressing Packs, disposable instruments</t>
        </r>
      </text>
    </comment>
    <comment ref="E24" authorId="0">
      <text>
        <r>
          <rPr>
            <b/>
            <sz val="9"/>
            <color indexed="81"/>
            <rFont val="Calibri"/>
            <family val="2"/>
          </rPr>
          <t>Enter number of Injections per quarter</t>
        </r>
      </text>
    </comment>
    <comment ref="D26" authorId="0">
      <text>
        <r>
          <rPr>
            <b/>
            <sz val="9"/>
            <color indexed="81"/>
            <rFont val="Calibri"/>
            <family val="2"/>
          </rPr>
          <t>Enter Time taken for each review/procedure for each member of staff</t>
        </r>
      </text>
    </comment>
    <comment ref="D34" authorId="0">
      <text>
        <r>
          <rPr>
            <b/>
            <sz val="9"/>
            <color indexed="81"/>
            <rFont val="Calibri"/>
            <family val="2"/>
          </rPr>
          <t>Enter time taken by PM for 1/4 end returns</t>
        </r>
      </text>
    </comment>
  </commentList>
</comments>
</file>

<file path=xl/sharedStrings.xml><?xml version="1.0" encoding="utf-8"?>
<sst xmlns="http://schemas.openxmlformats.org/spreadsheetml/2006/main" count="658" uniqueCount="173">
  <si>
    <t>Salaried General Practitioner</t>
  </si>
  <si>
    <t>Grade</t>
  </si>
  <si>
    <t>Hourly rate</t>
  </si>
  <si>
    <t>Employer NI at 13.8%</t>
  </si>
  <si>
    <t>Employer S/Ann at 14.3%</t>
  </si>
  <si>
    <t>Indemnity</t>
  </si>
  <si>
    <t>Total</t>
  </si>
  <si>
    <t>Annual leave (days)</t>
  </si>
  <si>
    <t>Annual leave (BMA model contract 30 days)</t>
  </si>
  <si>
    <t>Bank Holidays (days)</t>
  </si>
  <si>
    <t>Average sickness (days)</t>
  </si>
  <si>
    <t>Annual training (days)</t>
  </si>
  <si>
    <t>Weekly Study (BMA model contract 4h per week)</t>
  </si>
  <si>
    <t>Actual hourly cost on days worked</t>
  </si>
  <si>
    <t>HCA</t>
  </si>
  <si>
    <t>PN</t>
  </si>
  <si>
    <t>Time (minutes)</t>
  </si>
  <si>
    <t>Cost</t>
  </si>
  <si>
    <t>Staff costs</t>
  </si>
  <si>
    <t>Other costs</t>
  </si>
  <si>
    <t>Total Costs</t>
  </si>
  <si>
    <t>ADMIN</t>
  </si>
  <si>
    <t>Annual salary (Full time equivalent)</t>
  </si>
  <si>
    <t>Staff Costs</t>
  </si>
  <si>
    <t>Administration</t>
  </si>
  <si>
    <t>Partner</t>
  </si>
  <si>
    <t>GP Partner</t>
  </si>
  <si>
    <t xml:space="preserve">Annual leave </t>
  </si>
  <si>
    <t xml:space="preserve">Bank Holidays </t>
  </si>
  <si>
    <t>Weekly Study</t>
  </si>
  <si>
    <t>Salaried GP</t>
  </si>
  <si>
    <t>Admin</t>
  </si>
  <si>
    <t>Practice Manager</t>
  </si>
  <si>
    <t>Advanced Nurse Practitioner</t>
  </si>
  <si>
    <t xml:space="preserve">Nurse </t>
  </si>
  <si>
    <t>PM</t>
  </si>
  <si>
    <t>ANP</t>
  </si>
  <si>
    <t>1/4ly claim</t>
  </si>
  <si>
    <t>Hourly costs</t>
  </si>
  <si>
    <t>Units/Quarter</t>
  </si>
  <si>
    <t>income</t>
  </si>
  <si>
    <t>alligned</t>
  </si>
  <si>
    <t>non alligned</t>
  </si>
  <si>
    <t>per pt / qtr</t>
  </si>
  <si>
    <t>number pts</t>
  </si>
  <si>
    <t>Excisions</t>
  </si>
  <si>
    <t>Injections</t>
  </si>
  <si>
    <t xml:space="preserve">per pt </t>
  </si>
  <si>
    <t>Number per quarter</t>
  </si>
  <si>
    <t>Annual Audit</t>
  </si>
  <si>
    <t>Zoladex</t>
  </si>
  <si>
    <t>Insertion</t>
  </si>
  <si>
    <t>per procedure</t>
  </si>
  <si>
    <t>insertion</t>
  </si>
  <si>
    <t>removal</t>
  </si>
  <si>
    <t>Insertions</t>
  </si>
  <si>
    <t>Removals</t>
  </si>
  <si>
    <t>per pt / year</t>
  </si>
  <si>
    <t>Units/year</t>
  </si>
  <si>
    <t>Number per year</t>
  </si>
  <si>
    <t>Annual claim</t>
  </si>
  <si>
    <t>Hours per week</t>
  </si>
  <si>
    <t>Units/quarter</t>
  </si>
  <si>
    <t xml:space="preserve">depends on list size </t>
  </si>
  <si>
    <t>0-5000 = 1hr,  5001-10000 = 2hrs, 10001-15000 = 3hrs, 15001-20000 = 4hrs</t>
  </si>
  <si>
    <t>per hr / year</t>
  </si>
  <si>
    <t xml:space="preserve"> hrs / Quarter</t>
  </si>
  <si>
    <t>Weighted List size</t>
  </si>
  <si>
    <t>per pt / ann</t>
  </si>
  <si>
    <t>income / mnth</t>
  </si>
  <si>
    <t>Post op Wound Care</t>
  </si>
  <si>
    <t>Suture removal post trauma</t>
  </si>
  <si>
    <t>Peri-operative MRSA eradication</t>
  </si>
  <si>
    <t>PSA prior to Urology Appt</t>
  </si>
  <si>
    <t>Units/Month</t>
  </si>
  <si>
    <t>Total costs per month</t>
  </si>
  <si>
    <t>Income</t>
  </si>
  <si>
    <t>Annual Gross Profit Share (Full time equivalent)</t>
  </si>
  <si>
    <t>How to work out practice profit/loss for any Personally Administered Drug</t>
  </si>
  <si>
    <t>Instructions</t>
  </si>
  <si>
    <t>Spreadsheet contains formulae that automatically recalculate profit when you enter new figures</t>
  </si>
  <si>
    <t>Follow the red text first</t>
  </si>
  <si>
    <t>Cells with instructions on what to enter are marked with a red triangle</t>
  </si>
  <si>
    <t>For SFE Tables Click here</t>
  </si>
  <si>
    <t>Practice Variables</t>
  </si>
  <si>
    <t>Cells B10 and B11 below must be filled in first</t>
  </si>
  <si>
    <t>Discount percentage on reimbursement</t>
  </si>
  <si>
    <t>Dispensing Feescale</t>
  </si>
  <si>
    <t>Drug Name</t>
  </si>
  <si>
    <t>Cost Calculation</t>
  </si>
  <si>
    <t xml:space="preserve">NHS Income </t>
  </si>
  <si>
    <t>Purchase Cost to practice</t>
  </si>
  <si>
    <t>Drug Tariff cost</t>
  </si>
  <si>
    <t>VAT on purchase price:</t>
  </si>
  <si>
    <t>Less discount from SFE:</t>
  </si>
  <si>
    <t>Net price:</t>
  </si>
  <si>
    <t>Vat on Net price:</t>
  </si>
  <si>
    <t>Dispensing fee from SFE:</t>
  </si>
  <si>
    <t>Total Cost to practice</t>
  </si>
  <si>
    <t>Profit</t>
  </si>
  <si>
    <t>PART 3</t>
  </si>
  <si>
    <t>DISPENSING FEESCALE FOR CONTRACTORS THAT ARE NOT</t>
  </si>
  <si>
    <t>AUTHORISED OR REQUIRED TO PROVIDE DISPENSING SERVICES</t>
  </si>
  <si>
    <t>Total prescriptions,</t>
  </si>
  <si>
    <t>calculated separately for</t>
  </si>
  <si>
    <t>each individual</t>
  </si>
  <si>
    <t>practitioner, in bands</t>
  </si>
  <si>
    <t>Prices per prescription in</t>
  </si>
  <si>
    <t>pence</t>
  </si>
  <si>
    <t>Part 1: Discount Scale</t>
  </si>
  <si>
    <t>Cick here to return to Calculator</t>
  </si>
  <si>
    <t>Total basic price per month submitted by the contractor</t>
  </si>
  <si>
    <t>Discount Rate %</t>
  </si>
  <si>
    <t xml:space="preserve">1 – 2000 </t>
  </si>
  <si>
    <t xml:space="preserve">2001 – 4000 </t>
  </si>
  <si>
    <t xml:space="preserve">4001 – 6000 </t>
  </si>
  <si>
    <t xml:space="preserve">6001 – 8000 </t>
  </si>
  <si>
    <t xml:space="preserve">8001 – 10 000 </t>
  </si>
  <si>
    <t xml:space="preserve">10 001 – 12 0000 </t>
  </si>
  <si>
    <t xml:space="preserve">12 001 – 14 000 </t>
  </si>
  <si>
    <t xml:space="preserve">14 001 – 16 000 </t>
  </si>
  <si>
    <t xml:space="preserve">16 001 – 18 000 </t>
  </si>
  <si>
    <t xml:space="preserve">18 001 – 20 000 </t>
  </si>
  <si>
    <t xml:space="preserve">20 001 – 22 000 </t>
  </si>
  <si>
    <t xml:space="preserve">22 001 – 24 000 </t>
  </si>
  <si>
    <t xml:space="preserve">24 001 and above </t>
  </si>
  <si>
    <t>Part 2: Dispensing Feescale for Dispensing Practices</t>
  </si>
  <si>
    <t>Click here to return to calculator</t>
  </si>
  <si>
    <t>Total prescriptions in bands</t>
  </si>
  <si>
    <t>Prices per prescription in pounds</t>
  </si>
  <si>
    <t xml:space="preserve">Up to 400 </t>
  </si>
  <si>
    <t xml:space="preserve">401 – 500 </t>
  </si>
  <si>
    <t xml:space="preserve">501 – 600 </t>
  </si>
  <si>
    <t xml:space="preserve">601 – 700 </t>
  </si>
  <si>
    <t xml:space="preserve">701 – 800 </t>
  </si>
  <si>
    <t xml:space="preserve">801 – 900 </t>
  </si>
  <si>
    <t xml:space="preserve">901 – 1250 </t>
  </si>
  <si>
    <t xml:space="preserve">1251 – 1750 </t>
  </si>
  <si>
    <t xml:space="preserve">1751 – 2000 </t>
  </si>
  <si>
    <t xml:space="preserve">2001 – 2500 </t>
  </si>
  <si>
    <t xml:space="preserve">2501 – 3000 </t>
  </si>
  <si>
    <t xml:space="preserve">3001 – 3500 </t>
  </si>
  <si>
    <t xml:space="preserve">3501 – 4000 </t>
  </si>
  <si>
    <t xml:space="preserve">4001 and over </t>
  </si>
  <si>
    <t>Part 2: Dispensing Feescale for Non-Dispensing Practices</t>
  </si>
  <si>
    <t>401 – 500</t>
  </si>
  <si>
    <t>701 – 800</t>
  </si>
  <si>
    <t>Number of visits each 1/4</t>
  </si>
  <si>
    <t>Nursing Home LES</t>
  </si>
  <si>
    <t>Number patients at 1/4 end</t>
  </si>
  <si>
    <t>Extended Hours LES</t>
  </si>
  <si>
    <t>Average number of bloods taken per 1/4</t>
  </si>
  <si>
    <t>Depo - Provera</t>
  </si>
  <si>
    <t>Profit/loss for any Personally Administered Drug estimated using calculator</t>
  </si>
  <si>
    <t>IUDs</t>
  </si>
  <si>
    <t>Interpractice Insertion</t>
  </si>
  <si>
    <t>Interpractice Removal</t>
  </si>
  <si>
    <t>Implants</t>
  </si>
  <si>
    <t>Anticoagulation</t>
  </si>
  <si>
    <t>Minor Surgery</t>
  </si>
  <si>
    <t>Lidocaine</t>
  </si>
  <si>
    <t>Sutures</t>
  </si>
  <si>
    <t>Depomedrone</t>
  </si>
  <si>
    <t>Shingles Catchup</t>
  </si>
  <si>
    <t>Learning Disabilities</t>
  </si>
  <si>
    <t>per month</t>
  </si>
  <si>
    <t>Secondary Care Interface Payment</t>
  </si>
  <si>
    <t>gwent lmc - enhanced service calculator</t>
  </si>
  <si>
    <t>ABUHB Enhanced service specifications</t>
  </si>
  <si>
    <t>Gonadorelins</t>
  </si>
  <si>
    <t>Near Patient Testing</t>
  </si>
  <si>
    <t xml:space="preserve"> </t>
  </si>
  <si>
    <t>This Page will be updated when the details of New Anticoagulation DES are made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</si>
</sst>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#"/>
    <numFmt numFmtId="166" formatCode="[$£-809]#,##0.00"/>
    <numFmt numFmtId="167" formatCode="[$£-809]#,##0"/>
    <numFmt numFmtId="168" formatCode="_-[$£-809]* #,##0.00_-;\-[$£-809]* #,##0.00_-;_-[$£-809]* &quot;-&quot;??_-;_-@_-"/>
    <numFmt numFmtId="169" formatCode="_-&quot;£&quot;* #,##0.000_-;\-&quot;£&quot;* #,##0.000_-;_-&quot;£&quot;* &quot;-&quot;???_-;_-@_-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sz val="11"/>
      <color indexed="8"/>
      <name val="Helvetica Neu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u/>
      <sz val="10"/>
      <color indexed="12"/>
      <name val="Arial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NewRomanPS-BoldMT"/>
    </font>
    <font>
      <b/>
      <i/>
      <sz val="12"/>
      <name val="Times New Roman"/>
      <family val="1"/>
    </font>
    <font>
      <sz val="8"/>
      <color indexed="81"/>
      <name val="Tahoma"/>
    </font>
    <font>
      <b/>
      <sz val="8"/>
      <color indexed="81"/>
      <name val="Tahoma"/>
    </font>
    <font>
      <b/>
      <u/>
      <sz val="10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u/>
      <sz val="12"/>
      <name val="Calibri"/>
      <scheme val="minor"/>
    </font>
    <font>
      <b/>
      <u/>
      <sz val="11"/>
      <name val="Calibri"/>
      <scheme val="minor"/>
    </font>
    <font>
      <u/>
      <sz val="11"/>
      <color indexed="12"/>
      <name val="Calibri"/>
      <scheme val="minor"/>
    </font>
    <font>
      <u/>
      <sz val="12"/>
      <color indexed="12"/>
      <name val="Calibri"/>
      <scheme val="minor"/>
    </font>
    <font>
      <sz val="12"/>
      <name val="Arial"/>
    </font>
    <font>
      <sz val="11"/>
      <color indexed="10"/>
      <name val="Calibri"/>
      <scheme val="minor"/>
    </font>
    <font>
      <b/>
      <u/>
      <sz val="14"/>
      <name val="Calibri"/>
      <scheme val="minor"/>
    </font>
    <font>
      <sz val="14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u/>
      <sz val="14"/>
      <color rgb="FF0070C0"/>
      <name val="Calibri"/>
      <scheme val="minor"/>
    </font>
    <font>
      <sz val="12"/>
      <color indexed="9"/>
      <name val="Calibri"/>
      <scheme val="minor"/>
    </font>
    <font>
      <sz val="18"/>
      <color theme="1"/>
      <name val="Calibri"/>
      <scheme val="minor"/>
    </font>
    <font>
      <b/>
      <u/>
      <sz val="14"/>
      <color theme="4"/>
      <name val="Calibri"/>
      <scheme val="minor"/>
    </font>
    <font>
      <sz val="11"/>
      <color theme="4"/>
      <name val="Calibri"/>
      <scheme val="minor"/>
    </font>
    <font>
      <b/>
      <sz val="18"/>
      <color theme="4"/>
      <name val="Calibri"/>
      <scheme val="minor"/>
    </font>
    <font>
      <b/>
      <sz val="14"/>
      <color theme="4"/>
      <name val="Calibri"/>
      <scheme val="minor"/>
    </font>
    <font>
      <i/>
      <sz val="11"/>
      <name val="Calibri"/>
      <scheme val="minor"/>
    </font>
    <font>
      <i/>
      <sz val="11"/>
      <color theme="1"/>
      <name val="Calibri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4"/>
      <name val="Calibri"/>
      <scheme val="minor"/>
    </font>
    <font>
      <b/>
      <sz val="11"/>
      <color theme="4"/>
      <name val="Calibri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scheme val="minor"/>
    </font>
    <font>
      <sz val="11"/>
      <color rgb="FFFF0000"/>
      <name val="Calibri"/>
      <scheme val="minor"/>
    </font>
    <font>
      <b/>
      <sz val="28"/>
      <color theme="1"/>
      <name val="Calibri"/>
      <scheme val="minor"/>
    </font>
    <font>
      <u/>
      <sz val="14"/>
      <color indexed="12"/>
      <name val="Calibri"/>
      <scheme val="minor"/>
    </font>
    <font>
      <b/>
      <sz val="11"/>
      <color rgb="FF000000"/>
      <name val="Calibri"/>
      <family val="2"/>
      <scheme val="minor"/>
    </font>
    <font>
      <sz val="18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4">
    <xf numFmtId="0" fontId="0" fillId="0" borderId="0"/>
    <xf numFmtId="0" fontId="11" fillId="0" borderId="0" applyNumberFormat="0" applyFill="0" applyBorder="0" applyProtection="0">
      <alignment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5" fillId="0" borderId="0" xfId="1" applyNumberFormat="1" applyFont="1" applyAlignment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/>
    <xf numFmtId="0" fontId="6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/>
    <xf numFmtId="9" fontId="5" fillId="0" borderId="0" xfId="1" applyNumberFormat="1" applyFont="1" applyFill="1" applyBorder="1" applyAlignment="1"/>
    <xf numFmtId="0" fontId="13" fillId="0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9" fontId="5" fillId="0" borderId="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166" fontId="12" fillId="0" borderId="0" xfId="0" applyNumberFormat="1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 applyProtection="1">
      <alignment vertical="center"/>
    </xf>
    <xf numFmtId="164" fontId="12" fillId="2" borderId="1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/>
    <xf numFmtId="164" fontId="12" fillId="0" borderId="0" xfId="1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17" fillId="0" borderId="0" xfId="0" applyFont="1"/>
    <xf numFmtId="0" fontId="17" fillId="0" borderId="0" xfId="0" applyFont="1" applyAlignment="1">
      <alignment horizontal="left"/>
    </xf>
    <xf numFmtId="0" fontId="13" fillId="0" borderId="0" xfId="1" applyNumberFormat="1" applyFont="1" applyFill="1" applyAlignment="1">
      <alignment horizont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8" fontId="0" fillId="0" borderId="0" xfId="0" applyNumberFormat="1"/>
    <xf numFmtId="44" fontId="0" fillId="0" borderId="0" xfId="48" applyFont="1" applyAlignment="1"/>
    <xf numFmtId="44" fontId="0" fillId="0" borderId="3" xfId="48" applyFont="1" applyBorder="1" applyAlignment="1"/>
    <xf numFmtId="0" fontId="12" fillId="0" borderId="0" xfId="1" applyNumberFormat="1" applyFont="1" applyAlignment="1"/>
    <xf numFmtId="165" fontId="0" fillId="0" borderId="0" xfId="0" applyNumberFormat="1"/>
    <xf numFmtId="165" fontId="12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44" fontId="0" fillId="0" borderId="0" xfId="48" applyFont="1" applyBorder="1" applyAlignment="1"/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Alignment="1"/>
    <xf numFmtId="0" fontId="12" fillId="0" borderId="0" xfId="0" applyNumberFormat="1" applyFont="1" applyFill="1" applyBorder="1" applyAlignment="1">
      <alignment horizontal="center" vertical="center" wrapText="1"/>
    </xf>
    <xf numFmtId="0" fontId="20" fillId="0" borderId="0" xfId="119" applyFont="1"/>
    <xf numFmtId="164" fontId="19" fillId="0" borderId="0" xfId="119" applyNumberFormat="1"/>
    <xf numFmtId="0" fontId="19" fillId="0" borderId="0" xfId="119"/>
    <xf numFmtId="0" fontId="19" fillId="0" borderId="0" xfId="119" applyFont="1"/>
    <xf numFmtId="0" fontId="19" fillId="0" borderId="0" xfId="119" applyAlignment="1">
      <alignment horizontal="right"/>
    </xf>
    <xf numFmtId="0" fontId="21" fillId="0" borderId="0" xfId="120" applyAlignment="1" applyProtection="1"/>
    <xf numFmtId="0" fontId="22" fillId="0" borderId="0" xfId="119" applyFont="1"/>
    <xf numFmtId="2" fontId="19" fillId="0" borderId="0" xfId="119" applyNumberFormat="1"/>
    <xf numFmtId="0" fontId="23" fillId="0" borderId="0" xfId="119" applyFont="1"/>
    <xf numFmtId="0" fontId="24" fillId="0" borderId="0" xfId="119" applyFont="1"/>
    <xf numFmtId="0" fontId="25" fillId="0" borderId="0" xfId="119" applyFont="1"/>
    <xf numFmtId="0" fontId="28" fillId="0" borderId="0" xfId="119" applyFont="1"/>
    <xf numFmtId="164" fontId="29" fillId="0" borderId="0" xfId="119" applyNumberFormat="1" applyFont="1"/>
    <xf numFmtId="0" fontId="29" fillId="0" borderId="0" xfId="119" applyFont="1"/>
    <xf numFmtId="0" fontId="30" fillId="0" borderId="0" xfId="119" applyFont="1"/>
    <xf numFmtId="0" fontId="31" fillId="0" borderId="0" xfId="119" applyFont="1"/>
    <xf numFmtId="0" fontId="12" fillId="0" borderId="0" xfId="119" applyFont="1"/>
    <xf numFmtId="0" fontId="33" fillId="0" borderId="0" xfId="120" applyFont="1" applyAlignment="1" applyProtection="1"/>
    <xf numFmtId="0" fontId="34" fillId="0" borderId="0" xfId="120" applyFont="1" applyAlignment="1" applyProtection="1"/>
    <xf numFmtId="0" fontId="30" fillId="0" borderId="0" xfId="119" applyFont="1" applyAlignment="1">
      <alignment horizontal="right"/>
    </xf>
    <xf numFmtId="2" fontId="30" fillId="0" borderId="0" xfId="119" applyNumberFormat="1" applyFont="1"/>
    <xf numFmtId="0" fontId="35" fillId="0" borderId="0" xfId="119" applyFont="1"/>
    <xf numFmtId="0" fontId="32" fillId="4" borderId="0" xfId="119" applyFont="1" applyFill="1"/>
    <xf numFmtId="164" fontId="12" fillId="0" borderId="0" xfId="119" applyNumberFormat="1" applyFont="1"/>
    <xf numFmtId="0" fontId="12" fillId="4" borderId="0" xfId="119" applyFont="1" applyFill="1"/>
    <xf numFmtId="164" fontId="12" fillId="4" borderId="0" xfId="119" applyNumberFormat="1" applyFont="1" applyFill="1"/>
    <xf numFmtId="0" fontId="12" fillId="0" borderId="0" xfId="119" applyFont="1" applyFill="1"/>
    <xf numFmtId="164" fontId="12" fillId="0" borderId="0" xfId="119" applyNumberFormat="1" applyFont="1" applyFill="1"/>
    <xf numFmtId="0" fontId="33" fillId="0" borderId="0" xfId="120" applyFont="1" applyFill="1" applyAlignment="1" applyProtection="1"/>
    <xf numFmtId="164" fontId="36" fillId="0" borderId="0" xfId="119" applyNumberFormat="1" applyFont="1"/>
    <xf numFmtId="0" fontId="37" fillId="0" borderId="0" xfId="119" applyFont="1" applyFill="1"/>
    <xf numFmtId="164" fontId="38" fillId="0" borderId="0" xfId="119" applyNumberFormat="1" applyFont="1" applyFill="1"/>
    <xf numFmtId="0" fontId="38" fillId="0" borderId="0" xfId="119" applyFont="1" applyFill="1"/>
    <xf numFmtId="0" fontId="0" fillId="0" borderId="0" xfId="0" applyFill="1" applyBorder="1" applyAlignment="1">
      <alignment vertical="center"/>
    </xf>
    <xf numFmtId="0" fontId="0" fillId="2" borderId="1" xfId="0" applyFill="1" applyBorder="1"/>
    <xf numFmtId="0" fontId="41" fillId="0" borderId="0" xfId="0" applyFont="1" applyAlignment="1">
      <alignment horizontal="left" vertical="top"/>
    </xf>
    <xf numFmtId="0" fontId="41" fillId="0" borderId="0" xfId="0" applyFont="1"/>
    <xf numFmtId="164" fontId="8" fillId="0" borderId="0" xfId="0" applyNumberFormat="1" applyFont="1" applyProtection="1"/>
    <xf numFmtId="164" fontId="8" fillId="0" borderId="0" xfId="0" applyNumberFormat="1" applyFont="1"/>
    <xf numFmtId="0" fontId="42" fillId="0" borderId="0" xfId="1" applyNumberFormat="1" applyFont="1" applyAlignment="1">
      <alignment vertical="center"/>
    </xf>
    <xf numFmtId="0" fontId="43" fillId="0" borderId="2" xfId="0" applyFont="1" applyBorder="1"/>
    <xf numFmtId="0" fontId="44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top"/>
    </xf>
    <xf numFmtId="0" fontId="45" fillId="0" borderId="0" xfId="1" applyNumberFormat="1" applyFont="1" applyFill="1" applyBorder="1" applyAlignment="1"/>
    <xf numFmtId="166" fontId="4" fillId="0" borderId="0" xfId="0" applyNumberFormat="1" applyFont="1" applyFill="1" applyBorder="1" applyAlignment="1">
      <alignment horizontal="center"/>
    </xf>
    <xf numFmtId="0" fontId="46" fillId="0" borderId="2" xfId="0" applyFont="1" applyBorder="1"/>
    <xf numFmtId="0" fontId="46" fillId="0" borderId="0" xfId="0" applyFont="1"/>
    <xf numFmtId="44" fontId="0" fillId="0" borderId="0" xfId="0" applyNumberFormat="1"/>
    <xf numFmtId="44" fontId="2" fillId="0" borderId="0" xfId="0" applyNumberFormat="1" applyFont="1"/>
    <xf numFmtId="0" fontId="44" fillId="0" borderId="0" xfId="0" applyFont="1"/>
    <xf numFmtId="0" fontId="48" fillId="0" borderId="0" xfId="1" applyNumberFormat="1" applyFont="1" applyAlignment="1">
      <alignment horizontal="center"/>
    </xf>
    <xf numFmtId="0" fontId="49" fillId="0" borderId="0" xfId="0" applyFont="1"/>
    <xf numFmtId="0" fontId="44" fillId="0" borderId="0" xfId="0" applyNumberFormat="1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Border="1"/>
    <xf numFmtId="43" fontId="0" fillId="0" borderId="0" xfId="0" applyNumberFormat="1"/>
    <xf numFmtId="44" fontId="12" fillId="2" borderId="1" xfId="0" applyNumberFormat="1" applyFont="1" applyFill="1" applyBorder="1"/>
    <xf numFmtId="168" fontId="12" fillId="2" borderId="1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8" fontId="12" fillId="0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44" fontId="12" fillId="0" borderId="1" xfId="0" applyNumberFormat="1" applyFont="1" applyFill="1" applyBorder="1" applyAlignment="1">
      <alignment horizontal="center"/>
    </xf>
    <xf numFmtId="44" fontId="12" fillId="2" borderId="1" xfId="0" applyNumberFormat="1" applyFont="1" applyFill="1" applyBorder="1" applyAlignment="1">
      <alignment horizontal="center"/>
    </xf>
    <xf numFmtId="44" fontId="14" fillId="0" borderId="0" xfId="0" applyNumberFormat="1" applyFont="1" applyFill="1" applyBorder="1" applyAlignment="1">
      <alignment horizontal="center"/>
    </xf>
    <xf numFmtId="44" fontId="5" fillId="0" borderId="0" xfId="1" applyNumberFormat="1" applyFont="1" applyAlignment="1"/>
    <xf numFmtId="44" fontId="12" fillId="0" borderId="0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/>
    <xf numFmtId="0" fontId="47" fillId="0" borderId="0" xfId="0" applyNumberFormat="1" applyFont="1" applyFill="1" applyBorder="1" applyAlignment="1">
      <alignment horizontal="center" vertical="center"/>
    </xf>
    <xf numFmtId="44" fontId="12" fillId="0" borderId="0" xfId="0" applyNumberFormat="1" applyFont="1"/>
    <xf numFmtId="165" fontId="12" fillId="0" borderId="0" xfId="0" applyNumberFormat="1" applyFont="1" applyAlignment="1">
      <alignment horizontal="center"/>
    </xf>
    <xf numFmtId="44" fontId="12" fillId="3" borderId="1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0" fontId="5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44" fontId="12" fillId="2" borderId="4" xfId="0" applyNumberFormat="1" applyFont="1" applyFill="1" applyBorder="1" applyAlignment="1">
      <alignment horizontal="center"/>
    </xf>
    <xf numFmtId="0" fontId="44" fillId="0" borderId="0" xfId="0" applyNumberFormat="1" applyFont="1" applyFill="1" applyBorder="1" applyAlignment="1"/>
    <xf numFmtId="4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44" fontId="12" fillId="2" borderId="1" xfId="0" applyNumberFormat="1" applyFont="1" applyFill="1" applyBorder="1" applyAlignment="1"/>
    <xf numFmtId="165" fontId="0" fillId="2" borderId="1" xfId="0" applyNumberFormat="1" applyFill="1" applyBorder="1" applyAlignment="1">
      <alignment horizontal="center"/>
    </xf>
    <xf numFmtId="0" fontId="21" fillId="0" borderId="0" xfId="120" applyAlignment="1" applyProtection="1">
      <alignment horizontal="center"/>
    </xf>
    <xf numFmtId="0" fontId="51" fillId="0" borderId="0" xfId="0" applyFont="1" applyAlignment="1">
      <alignment horizontal="center"/>
    </xf>
    <xf numFmtId="44" fontId="1" fillId="0" borderId="0" xfId="0" applyNumberFormat="1" applyFont="1" applyAlignment="1">
      <alignment vertical="center"/>
    </xf>
    <xf numFmtId="44" fontId="0" fillId="0" borderId="0" xfId="48" applyFont="1" applyAlignment="1">
      <alignment horizontal="center"/>
    </xf>
    <xf numFmtId="44" fontId="0" fillId="0" borderId="0" xfId="48" applyFont="1" applyBorder="1" applyAlignment="1">
      <alignment horizontal="center"/>
    </xf>
    <xf numFmtId="0" fontId="45" fillId="0" borderId="0" xfId="0" applyNumberFormat="1" applyFont="1" applyFill="1" applyBorder="1" applyAlignment="1"/>
    <xf numFmtId="0" fontId="45" fillId="0" borderId="0" xfId="1" applyNumberFormat="1" applyFont="1" applyBorder="1" applyAlignment="1"/>
    <xf numFmtId="0" fontId="53" fillId="0" borderId="0" xfId="0" applyNumberFormat="1" applyFont="1" applyFill="1" applyBorder="1" applyAlignment="1"/>
    <xf numFmtId="0" fontId="55" fillId="0" borderId="0" xfId="0" applyFont="1"/>
    <xf numFmtId="0" fontId="37" fillId="0" borderId="0" xfId="0" applyNumberFormat="1" applyFont="1" applyFill="1" applyBorder="1" applyAlignment="1"/>
    <xf numFmtId="0" fontId="44" fillId="0" borderId="0" xfId="1" applyNumberFormat="1" applyFont="1" applyBorder="1" applyAlignment="1"/>
    <xf numFmtId="44" fontId="56" fillId="0" borderId="0" xfId="0" applyNumberFormat="1" applyFont="1" applyAlignment="1">
      <alignment horizontal="center" vertical="center"/>
    </xf>
    <xf numFmtId="44" fontId="0" fillId="0" borderId="0" xfId="48" applyNumberFormat="1" applyFont="1" applyAlignment="1">
      <alignment horizontal="center"/>
    </xf>
    <xf numFmtId="44" fontId="0" fillId="0" borderId="0" xfId="0" applyNumberForma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/>
    </xf>
    <xf numFmtId="0" fontId="12" fillId="0" borderId="0" xfId="0" applyFont="1"/>
    <xf numFmtId="0" fontId="42" fillId="0" borderId="0" xfId="1" applyNumberFormat="1" applyFont="1" applyAlignment="1"/>
    <xf numFmtId="0" fontId="50" fillId="0" borderId="0" xfId="1" applyNumberFormat="1" applyFont="1" applyFill="1" applyAlignment="1"/>
    <xf numFmtId="4" fontId="12" fillId="2" borderId="1" xfId="119" applyNumberFormat="1" applyFont="1" applyFill="1" applyBorder="1"/>
    <xf numFmtId="164" fontId="12" fillId="2" borderId="1" xfId="119" applyNumberFormat="1" applyFont="1" applyFill="1" applyBorder="1"/>
    <xf numFmtId="169" fontId="12" fillId="2" borderId="1" xfId="119" applyNumberFormat="1" applyFont="1" applyFill="1" applyBorder="1"/>
    <xf numFmtId="0" fontId="57" fillId="0" borderId="0" xfId="0" applyFont="1" applyAlignment="1">
      <alignment horizontal="left"/>
    </xf>
    <xf numFmtId="0" fontId="57" fillId="0" borderId="0" xfId="0" applyFont="1"/>
    <xf numFmtId="0" fontId="58" fillId="0" borderId="0" xfId="120" applyFont="1" applyAlignment="1" applyProtection="1">
      <alignment horizontal="left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3" borderId="1" xfId="0" applyFont="1" applyFill="1" applyBorder="1" applyAlignment="1">
      <alignment vertical="center"/>
    </xf>
    <xf numFmtId="0" fontId="59" fillId="0" borderId="0" xfId="0" applyFont="1" applyAlignment="1">
      <alignment horizontal="left"/>
    </xf>
    <xf numFmtId="0" fontId="17" fillId="3" borderId="1" xfId="0" applyFont="1" applyFill="1" applyBorder="1"/>
    <xf numFmtId="0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0" fillId="0" borderId="0" xfId="0" applyFont="1"/>
  </cellXfs>
  <cellStyles count="134">
    <cellStyle name="Currency" xfId="48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20" builtinId="8"/>
    <cellStyle name="Normal" xfId="0" builtinId="0"/>
    <cellStyle name="Normal 2" xfId="1"/>
    <cellStyle name="Normal 3" xfId="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1</xdr:row>
      <xdr:rowOff>0</xdr:rowOff>
    </xdr:from>
    <xdr:to>
      <xdr:col>12</xdr:col>
      <xdr:colOff>590550</xdr:colOff>
      <xdr:row>8</xdr:row>
      <xdr:rowOff>0</xdr:rowOff>
    </xdr:to>
    <xdr:sp macro="" textlink="">
      <xdr:nvSpPr>
        <xdr:cNvPr id="4" name="Rectangle 3"/>
        <xdr:cNvSpPr>
          <a:spLocks/>
        </xdr:cNvSpPr>
      </xdr:nvSpPr>
      <xdr:spPr bwMode="auto">
        <a:xfrm>
          <a:off x="4943475" y="0"/>
          <a:ext cx="1666875" cy="144780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://www.gwentlmc.org.uk/index.php/component/phocadownload/category/8-enhanced-services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showGridLines="0" workbookViewId="0"/>
  </sheetViews>
  <sheetFormatPr baseColWidth="10" defaultColWidth="8.83203125" defaultRowHeight="14" x14ac:dyDescent="0"/>
  <cols>
    <col min="1" max="1" width="26.83203125" style="2" customWidth="1"/>
    <col min="2" max="2" width="15.6640625" customWidth="1"/>
    <col min="3" max="3" width="7.6640625" customWidth="1"/>
    <col min="4" max="4" width="27" customWidth="1"/>
    <col min="5" max="5" width="18" customWidth="1"/>
    <col min="6" max="6" width="4.83203125" customWidth="1"/>
    <col min="7" max="7" width="27" customWidth="1"/>
    <col min="8" max="8" width="15.6640625" customWidth="1"/>
    <col min="9" max="9" width="7" customWidth="1"/>
    <col min="10" max="10" width="41.6640625" customWidth="1"/>
    <col min="11" max="11" width="14" customWidth="1"/>
    <col min="12" max="12" width="7" customWidth="1"/>
    <col min="13" max="13" width="46.5" customWidth="1"/>
    <col min="14" max="14" width="13.5" customWidth="1"/>
  </cols>
  <sheetData>
    <row r="1" spans="1:18" ht="36">
      <c r="A1" s="197" t="s">
        <v>167</v>
      </c>
      <c r="B1" s="198"/>
    </row>
    <row r="2" spans="1:18" ht="18">
      <c r="A2" s="199" t="s">
        <v>168</v>
      </c>
    </row>
    <row r="3" spans="1:18" ht="19.5" customHeight="1">
      <c r="A3" s="110" t="s">
        <v>79</v>
      </c>
      <c r="B3" s="111"/>
      <c r="C3" s="112"/>
      <c r="D3" s="111"/>
      <c r="L3" s="47"/>
      <c r="M3" s="47"/>
      <c r="N3" s="47"/>
      <c r="O3" s="11"/>
      <c r="P3" s="11"/>
      <c r="Q3" s="11"/>
      <c r="R3" s="12"/>
    </row>
    <row r="4" spans="1:18" ht="19.5" customHeight="1">
      <c r="A4" s="112" t="s">
        <v>80</v>
      </c>
      <c r="B4" s="111"/>
      <c r="C4" s="112"/>
      <c r="D4" s="111"/>
      <c r="L4" s="47"/>
      <c r="M4" s="47"/>
      <c r="N4" s="47"/>
      <c r="O4" s="11"/>
      <c r="P4" s="11"/>
      <c r="Q4" s="11"/>
      <c r="R4" s="12"/>
    </row>
    <row r="5" spans="1:18" ht="19.5" customHeight="1">
      <c r="A5" s="112" t="s">
        <v>81</v>
      </c>
      <c r="B5" s="111"/>
      <c r="C5" s="112"/>
      <c r="D5" s="111"/>
      <c r="L5" s="47"/>
      <c r="M5" s="47"/>
      <c r="N5" s="47"/>
      <c r="O5" s="11"/>
      <c r="P5" s="11"/>
      <c r="Q5" s="11"/>
      <c r="R5" s="12"/>
    </row>
    <row r="6" spans="1:18" ht="19.5" customHeight="1">
      <c r="A6" s="112" t="s">
        <v>82</v>
      </c>
      <c r="B6" s="111"/>
      <c r="C6" s="112"/>
      <c r="D6" s="111"/>
      <c r="L6" s="47"/>
      <c r="M6" s="47"/>
      <c r="N6" s="47"/>
      <c r="O6" s="11"/>
      <c r="P6" s="11"/>
      <c r="Q6" s="11"/>
      <c r="R6" s="12"/>
    </row>
    <row r="7" spans="1:18" ht="19.5" customHeight="1">
      <c r="A7" s="112"/>
      <c r="B7" s="111"/>
      <c r="C7" s="112"/>
      <c r="D7" s="111"/>
      <c r="L7" s="47"/>
      <c r="M7" s="47"/>
      <c r="N7" s="47"/>
      <c r="O7" s="11"/>
      <c r="P7" s="11"/>
      <c r="Q7" s="11"/>
      <c r="R7" s="12"/>
    </row>
    <row r="8" spans="1:18" ht="19.5" customHeight="1">
      <c r="A8" s="123" t="s">
        <v>23</v>
      </c>
      <c r="C8" s="1"/>
      <c r="L8" s="47"/>
      <c r="M8" s="47"/>
      <c r="N8" s="47"/>
      <c r="O8" s="11"/>
      <c r="P8" s="11"/>
      <c r="Q8" s="11"/>
      <c r="R8" s="12"/>
    </row>
    <row r="9" spans="1:18" ht="19.5" customHeight="1">
      <c r="A9" s="123"/>
      <c r="C9" s="1"/>
      <c r="L9" s="47"/>
      <c r="M9" s="47"/>
      <c r="N9" s="47"/>
      <c r="O9" s="11"/>
      <c r="P9" s="11"/>
      <c r="Q9" s="11"/>
      <c r="R9" s="12"/>
    </row>
    <row r="10" spans="1:18" ht="19.5" customHeight="1">
      <c r="A10" s="121" t="s">
        <v>32</v>
      </c>
      <c r="C10" s="1"/>
      <c r="D10" s="115" t="s">
        <v>33</v>
      </c>
      <c r="G10" s="115" t="s">
        <v>14</v>
      </c>
      <c r="H10" s="62"/>
      <c r="J10" s="116" t="s">
        <v>0</v>
      </c>
      <c r="L10" s="17"/>
      <c r="M10" s="116" t="s">
        <v>26</v>
      </c>
      <c r="O10" s="17"/>
      <c r="P10" s="16"/>
      <c r="Q10" s="16"/>
      <c r="R10" s="12"/>
    </row>
    <row r="11" spans="1:18" ht="19.5" customHeight="1">
      <c r="A11" s="41"/>
      <c r="B11" s="40"/>
      <c r="D11" s="41"/>
      <c r="E11" s="40"/>
      <c r="G11" s="41"/>
      <c r="H11" s="40"/>
      <c r="L11" s="47"/>
      <c r="O11" s="8"/>
      <c r="P11" s="11"/>
      <c r="Q11" s="16"/>
      <c r="R11" s="12"/>
    </row>
    <row r="12" spans="1:18" ht="19.5" customHeight="1">
      <c r="A12" s="41" t="s">
        <v>61</v>
      </c>
      <c r="B12" s="114">
        <v>0</v>
      </c>
      <c r="D12" s="41" t="s">
        <v>61</v>
      </c>
      <c r="E12" s="114">
        <v>0</v>
      </c>
      <c r="G12" s="200" t="s">
        <v>61</v>
      </c>
      <c r="H12" s="206">
        <v>0</v>
      </c>
      <c r="J12" s="41" t="s">
        <v>22</v>
      </c>
      <c r="K12" s="56">
        <v>0</v>
      </c>
      <c r="L12" s="17"/>
      <c r="M12" s="41" t="s">
        <v>77</v>
      </c>
      <c r="N12" s="56">
        <v>0</v>
      </c>
      <c r="O12" s="16"/>
      <c r="P12" s="16"/>
      <c r="Q12" s="16"/>
      <c r="R12" s="12"/>
    </row>
    <row r="13" spans="1:18" ht="20" customHeight="1">
      <c r="A13" s="41" t="s">
        <v>2</v>
      </c>
      <c r="B13" s="114">
        <v>0</v>
      </c>
      <c r="D13" s="41" t="s">
        <v>2</v>
      </c>
      <c r="E13" s="114">
        <v>0</v>
      </c>
      <c r="G13" s="200" t="s">
        <v>2</v>
      </c>
      <c r="H13" s="206">
        <v>0</v>
      </c>
      <c r="J13" s="201" t="s">
        <v>3</v>
      </c>
      <c r="K13" s="42">
        <f>(K12-7200)*0.138</f>
        <v>-993.60000000000014</v>
      </c>
      <c r="L13" s="47"/>
      <c r="M13" s="39"/>
      <c r="N13" s="42"/>
      <c r="O13" s="11"/>
      <c r="P13" s="11"/>
      <c r="Q13" s="11"/>
      <c r="R13" s="47"/>
    </row>
    <row r="14" spans="1:18" ht="20" customHeight="1">
      <c r="A14" s="201" t="s">
        <v>3</v>
      </c>
      <c r="B14" s="45" t="e">
        <f>((((B13*B12*52)-7200)/52)/B12)*0.138</f>
        <v>#DIV/0!</v>
      </c>
      <c r="D14" s="201" t="s">
        <v>3</v>
      </c>
      <c r="E14" s="45" t="e">
        <f>((((E13*E12*52)-7200)/52)/E12)*0.138</f>
        <v>#DIV/0!</v>
      </c>
      <c r="G14" s="201" t="s">
        <v>3</v>
      </c>
      <c r="H14" s="45" t="e">
        <f>((((H13*H12*52)-7200)/52)/H12)*0.138</f>
        <v>#DIV/0!</v>
      </c>
      <c r="J14" s="39" t="s">
        <v>4</v>
      </c>
      <c r="K14" s="42">
        <f>K12*0.143</f>
        <v>0</v>
      </c>
      <c r="L14" s="38"/>
      <c r="M14" s="39"/>
      <c r="N14" s="42"/>
      <c r="O14" s="38"/>
      <c r="P14" s="38"/>
      <c r="Q14" s="38"/>
      <c r="R14" s="36"/>
    </row>
    <row r="15" spans="1:18" ht="20" customHeight="1">
      <c r="A15" s="39" t="s">
        <v>4</v>
      </c>
      <c r="B15" s="45">
        <f>B13*0.143</f>
        <v>0</v>
      </c>
      <c r="D15" s="39" t="s">
        <v>4</v>
      </c>
      <c r="E15" s="45">
        <f>E13*0.143</f>
        <v>0</v>
      </c>
      <c r="G15" s="201" t="s">
        <v>4</v>
      </c>
      <c r="H15" s="45">
        <f>H13*0.143</f>
        <v>0</v>
      </c>
      <c r="J15" s="39" t="s">
        <v>5</v>
      </c>
      <c r="K15" s="56">
        <v>0</v>
      </c>
      <c r="L15" s="18"/>
      <c r="M15" s="39" t="s">
        <v>5</v>
      </c>
      <c r="N15" s="56">
        <v>0</v>
      </c>
      <c r="O15" s="11"/>
      <c r="P15" s="21"/>
      <c r="Q15" s="22"/>
      <c r="R15" s="15"/>
    </row>
    <row r="16" spans="1:18" ht="20" customHeight="1">
      <c r="A16" s="43"/>
      <c r="B16" s="44"/>
      <c r="D16" s="43"/>
      <c r="E16" s="44"/>
      <c r="G16" s="202"/>
      <c r="H16" s="203"/>
      <c r="J16" s="43"/>
      <c r="K16" s="44"/>
      <c r="L16" s="18"/>
      <c r="M16" s="43"/>
      <c r="N16" s="44"/>
      <c r="O16" s="11"/>
      <c r="P16" s="21"/>
      <c r="Q16" s="22"/>
      <c r="R16" s="15"/>
    </row>
    <row r="17" spans="1:18" ht="20" customHeight="1">
      <c r="A17" s="41" t="s">
        <v>6</v>
      </c>
      <c r="B17" s="45" t="e">
        <f>SUM(B13:B15)</f>
        <v>#DIV/0!</v>
      </c>
      <c r="D17" s="41" t="s">
        <v>6</v>
      </c>
      <c r="E17" s="45" t="e">
        <f>SUM(E13:E15)</f>
        <v>#DIV/0!</v>
      </c>
      <c r="G17" s="200" t="s">
        <v>6</v>
      </c>
      <c r="H17" s="45" t="e">
        <f>SUM(H13:H15)</f>
        <v>#DIV/0!</v>
      </c>
      <c r="J17" s="41" t="s">
        <v>6</v>
      </c>
      <c r="K17" s="42">
        <f>SUM(K12:K15)</f>
        <v>-993.60000000000014</v>
      </c>
      <c r="L17" s="23"/>
      <c r="M17" s="41" t="s">
        <v>6</v>
      </c>
      <c r="N17" s="42">
        <f>SUM(N12:N15)</f>
        <v>0</v>
      </c>
      <c r="O17" s="24"/>
      <c r="P17" s="24"/>
      <c r="Q17" s="24"/>
      <c r="R17" s="15"/>
    </row>
    <row r="18" spans="1:18" ht="20" customHeight="1">
      <c r="D18" s="2"/>
      <c r="G18" s="63"/>
      <c r="H18" s="62"/>
      <c r="J18" s="2"/>
      <c r="L18" s="47"/>
      <c r="M18" s="2"/>
      <c r="O18" s="11"/>
      <c r="P18" s="21"/>
      <c r="Q18" s="22"/>
      <c r="R18" s="15"/>
    </row>
    <row r="19" spans="1:18" ht="20" customHeight="1">
      <c r="A19" s="39" t="s">
        <v>7</v>
      </c>
      <c r="B19" s="55">
        <v>0</v>
      </c>
      <c r="D19" s="39" t="s">
        <v>7</v>
      </c>
      <c r="E19" s="55">
        <v>0</v>
      </c>
      <c r="G19" s="201" t="s">
        <v>7</v>
      </c>
      <c r="H19" s="204">
        <v>0</v>
      </c>
      <c r="J19" s="39" t="s">
        <v>8</v>
      </c>
      <c r="K19" s="55">
        <v>0</v>
      </c>
      <c r="L19" s="207"/>
      <c r="M19" s="39" t="s">
        <v>27</v>
      </c>
      <c r="N19" s="55">
        <v>35</v>
      </c>
      <c r="O19" s="11"/>
      <c r="P19" s="21"/>
      <c r="Q19" s="22"/>
      <c r="R19" s="15"/>
    </row>
    <row r="20" spans="1:18" ht="20" customHeight="1">
      <c r="A20" s="39" t="s">
        <v>9</v>
      </c>
      <c r="B20" s="113">
        <v>8</v>
      </c>
      <c r="D20" s="39" t="s">
        <v>9</v>
      </c>
      <c r="E20" s="113">
        <v>8</v>
      </c>
      <c r="G20" s="201" t="s">
        <v>9</v>
      </c>
      <c r="H20" s="203">
        <v>8</v>
      </c>
      <c r="J20" s="39" t="s">
        <v>28</v>
      </c>
      <c r="K20" s="113">
        <v>8</v>
      </c>
      <c r="L20" s="208"/>
      <c r="M20" s="39" t="s">
        <v>28</v>
      </c>
      <c r="N20" s="113">
        <v>8</v>
      </c>
      <c r="O20" s="207"/>
      <c r="P20" s="208"/>
      <c r="Q20" s="208"/>
      <c r="R20" s="15"/>
    </row>
    <row r="21" spans="1:18" ht="20" customHeight="1">
      <c r="A21" s="39" t="s">
        <v>10</v>
      </c>
      <c r="B21" s="40">
        <v>5</v>
      </c>
      <c r="D21" s="39" t="s">
        <v>10</v>
      </c>
      <c r="E21" s="40">
        <v>5</v>
      </c>
      <c r="G21" s="201" t="s">
        <v>10</v>
      </c>
      <c r="H21" s="203">
        <v>5</v>
      </c>
      <c r="J21" s="39" t="s">
        <v>10</v>
      </c>
      <c r="K21" s="40">
        <v>5</v>
      </c>
      <c r="L21" s="31"/>
      <c r="M21" s="39" t="s">
        <v>10</v>
      </c>
      <c r="N21" s="40">
        <v>0</v>
      </c>
      <c r="O21" s="208"/>
      <c r="P21" s="208"/>
      <c r="Q21" s="208"/>
      <c r="R21" s="15"/>
    </row>
    <row r="22" spans="1:18" ht="20" customHeight="1">
      <c r="A22" s="39" t="s">
        <v>11</v>
      </c>
      <c r="B22" s="55">
        <v>0</v>
      </c>
      <c r="D22" s="39" t="s">
        <v>11</v>
      </c>
      <c r="E22" s="55">
        <v>0</v>
      </c>
      <c r="G22" s="201" t="s">
        <v>11</v>
      </c>
      <c r="H22" s="204">
        <v>0</v>
      </c>
      <c r="J22" s="39" t="s">
        <v>12</v>
      </c>
      <c r="K22" s="55">
        <v>0</v>
      </c>
      <c r="L22" s="35"/>
      <c r="M22" s="39" t="s">
        <v>29</v>
      </c>
      <c r="N22" s="55">
        <v>0</v>
      </c>
      <c r="O22" s="33"/>
      <c r="P22" s="5"/>
      <c r="Q22" s="34"/>
      <c r="R22" s="15"/>
    </row>
    <row r="23" spans="1:18" ht="20" customHeight="1">
      <c r="D23" s="2"/>
      <c r="G23" s="63"/>
      <c r="H23" s="62"/>
      <c r="J23" s="2"/>
      <c r="K23" s="3"/>
      <c r="L23" s="18">
        <v>170</v>
      </c>
      <c r="M23" s="2"/>
      <c r="N23" s="3"/>
      <c r="O23" s="33"/>
      <c r="P23" s="5"/>
      <c r="Q23" s="34"/>
      <c r="R23" s="15"/>
    </row>
    <row r="24" spans="1:18" ht="20" customHeight="1">
      <c r="D24" s="2"/>
      <c r="G24" s="63"/>
      <c r="H24" s="62"/>
      <c r="J24" s="4" t="s">
        <v>13</v>
      </c>
      <c r="K24" s="118">
        <f>K17/(260-K19-K20-K21-(K22*52/7.5))/7.5</f>
        <v>-0.53635627530364383</v>
      </c>
      <c r="L24" s="7"/>
      <c r="M24" s="4" t="s">
        <v>13</v>
      </c>
      <c r="N24" s="118">
        <f>N17/(260-N19-N20-N21-(N22*52/7.5))/7.5</f>
        <v>0</v>
      </c>
      <c r="O24" s="25"/>
      <c r="P24" s="9"/>
      <c r="Q24" s="26"/>
      <c r="R24" s="15"/>
    </row>
    <row r="25" spans="1:18" ht="20" customHeight="1">
      <c r="A25" s="4" t="s">
        <v>13</v>
      </c>
      <c r="B25" s="117" t="e">
        <f>(52.14*37.5*B17)/(260-B19-B20-B21-B22)/7.5</f>
        <v>#DIV/0!</v>
      </c>
      <c r="D25" s="4" t="s">
        <v>13</v>
      </c>
      <c r="E25" s="117" t="e">
        <f>(52.14*37.5*E17)/(260-E19-E20-E21-E22)/7.5</f>
        <v>#DIV/0!</v>
      </c>
      <c r="G25" s="205" t="s">
        <v>13</v>
      </c>
      <c r="H25" s="117" t="e">
        <f>(52.14*37.5*H17)/(260-H19-H20-H21-H22)/7.5</f>
        <v>#DIV/0!</v>
      </c>
      <c r="L25" s="37"/>
      <c r="M25" s="37"/>
      <c r="N25" s="119"/>
      <c r="O25" s="8"/>
      <c r="P25" s="8"/>
      <c r="Q25" s="8"/>
      <c r="R25" s="6"/>
    </row>
    <row r="26" spans="1:18" ht="20" customHeight="1">
      <c r="A26" s="4"/>
      <c r="B26" s="117"/>
      <c r="D26" s="2"/>
      <c r="L26" s="37"/>
      <c r="M26" s="37"/>
      <c r="N26" s="119"/>
      <c r="O26" s="8"/>
      <c r="P26" s="8"/>
      <c r="Q26" s="8"/>
      <c r="R26" s="6"/>
    </row>
    <row r="27" spans="1:18" ht="19.5" customHeight="1">
      <c r="A27" s="115" t="s">
        <v>24</v>
      </c>
      <c r="D27" s="115" t="s">
        <v>34</v>
      </c>
      <c r="G27" s="63"/>
      <c r="H27" s="62"/>
      <c r="J27" s="2"/>
      <c r="L27" s="18"/>
      <c r="M27" s="19"/>
      <c r="N27" s="20"/>
      <c r="O27" s="37"/>
      <c r="P27" s="37"/>
      <c r="Q27" s="37"/>
      <c r="R27" s="37"/>
    </row>
    <row r="28" spans="1:18" ht="19.5" customHeight="1">
      <c r="D28" s="2"/>
      <c r="L28" s="18"/>
      <c r="M28" s="19"/>
      <c r="N28" s="20"/>
      <c r="O28" s="11"/>
      <c r="P28" s="21"/>
      <c r="Q28" s="22"/>
      <c r="R28" s="6"/>
    </row>
    <row r="29" spans="1:18" ht="19.5" customHeight="1">
      <c r="A29" s="200" t="s">
        <v>61</v>
      </c>
      <c r="B29" s="206">
        <v>0</v>
      </c>
      <c r="D29" s="200" t="s">
        <v>61</v>
      </c>
      <c r="E29" s="206">
        <v>0</v>
      </c>
      <c r="L29" s="47"/>
      <c r="M29" s="19"/>
      <c r="N29" s="47"/>
      <c r="O29" s="11"/>
      <c r="P29" s="21"/>
      <c r="Q29" s="22"/>
      <c r="R29" s="6"/>
    </row>
    <row r="30" spans="1:18" ht="19.5" customHeight="1">
      <c r="A30" s="200" t="s">
        <v>2</v>
      </c>
      <c r="B30" s="206">
        <v>0</v>
      </c>
      <c r="D30" s="200" t="s">
        <v>2</v>
      </c>
      <c r="E30" s="206">
        <v>0</v>
      </c>
      <c r="L30" s="47"/>
      <c r="M30" s="19"/>
      <c r="N30" s="47"/>
      <c r="O30" s="11"/>
      <c r="P30" s="21"/>
      <c r="Q30" s="22"/>
      <c r="R30" s="6"/>
    </row>
    <row r="31" spans="1:18" ht="19.5" customHeight="1">
      <c r="A31" s="39" t="s">
        <v>3</v>
      </c>
      <c r="B31" s="45" t="e">
        <f>((((B30*B29*52)-7200)/52)/B29)*0.138</f>
        <v>#DIV/0!</v>
      </c>
      <c r="D31" s="39" t="s">
        <v>3</v>
      </c>
      <c r="E31" s="45" t="e">
        <f>((((E30*E29*52)-7200)/52)/E29)*0.138</f>
        <v>#DIV/0!</v>
      </c>
      <c r="L31" s="207"/>
      <c r="M31" s="207"/>
      <c r="N31" s="207"/>
      <c r="O31" s="11"/>
      <c r="P31" s="21"/>
      <c r="Q31" s="22"/>
      <c r="R31" s="6"/>
    </row>
    <row r="32" spans="1:18" ht="19.5" customHeight="1">
      <c r="A32" s="201" t="s">
        <v>4</v>
      </c>
      <c r="B32" s="45">
        <f>B30*0.143</f>
        <v>0</v>
      </c>
      <c r="D32" s="201" t="s">
        <v>4</v>
      </c>
      <c r="E32" s="45">
        <f>E30*0.143</f>
        <v>0</v>
      </c>
      <c r="L32" s="208"/>
      <c r="M32" s="208"/>
      <c r="N32" s="208"/>
      <c r="O32" s="207"/>
      <c r="P32" s="208"/>
      <c r="Q32" s="208"/>
      <c r="R32" s="6"/>
    </row>
    <row r="33" spans="1:18" ht="19.5" customHeight="1">
      <c r="A33" s="202"/>
      <c r="B33" s="203"/>
      <c r="D33" s="202"/>
      <c r="E33" s="203"/>
      <c r="L33" s="31"/>
      <c r="M33" s="31"/>
      <c r="N33" s="32"/>
      <c r="O33" s="208"/>
      <c r="P33" s="208"/>
      <c r="Q33" s="208"/>
      <c r="R33" s="6"/>
    </row>
    <row r="34" spans="1:18" ht="19.5" customHeight="1">
      <c r="A34" s="200" t="s">
        <v>6</v>
      </c>
      <c r="B34" s="45" t="e">
        <f>SUM(B30:B32)</f>
        <v>#DIV/0!</v>
      </c>
      <c r="D34" s="200" t="s">
        <v>6</v>
      </c>
      <c r="E34" s="45" t="e">
        <f>SUM(E30:E32)</f>
        <v>#DIV/0!</v>
      </c>
      <c r="L34" s="7"/>
      <c r="M34" s="7"/>
      <c r="N34" s="7"/>
      <c r="O34" s="33"/>
      <c r="P34" s="5"/>
      <c r="Q34" s="34"/>
      <c r="R34" s="6"/>
    </row>
    <row r="35" spans="1:18" ht="19.5" customHeight="1">
      <c r="A35" s="63"/>
      <c r="B35" s="62"/>
      <c r="D35" s="63"/>
      <c r="E35" s="62"/>
      <c r="L35" s="7"/>
      <c r="M35" s="7"/>
      <c r="N35" s="7"/>
      <c r="O35" s="8"/>
      <c r="P35" s="8"/>
      <c r="Q35" s="8"/>
      <c r="R35" s="6"/>
    </row>
    <row r="36" spans="1:18" ht="19.5" customHeight="1">
      <c r="A36" s="201" t="s">
        <v>7</v>
      </c>
      <c r="B36" s="204">
        <v>0</v>
      </c>
      <c r="D36" s="201" t="s">
        <v>7</v>
      </c>
      <c r="E36" s="204">
        <v>0</v>
      </c>
      <c r="L36" s="7"/>
      <c r="M36" s="7"/>
      <c r="N36" s="7"/>
      <c r="O36" s="8"/>
      <c r="P36" s="8"/>
      <c r="Q36" s="8"/>
      <c r="R36" s="6"/>
    </row>
    <row r="37" spans="1:18" ht="19.5" customHeight="1">
      <c r="A37" s="201" t="s">
        <v>9</v>
      </c>
      <c r="B37" s="203">
        <v>8</v>
      </c>
      <c r="D37" s="201" t="s">
        <v>9</v>
      </c>
      <c r="E37" s="203">
        <v>8</v>
      </c>
      <c r="L37" s="37"/>
      <c r="M37" s="37"/>
      <c r="N37" s="37"/>
      <c r="O37" s="8"/>
      <c r="P37" s="8"/>
      <c r="Q37" s="8"/>
      <c r="R37" s="6"/>
    </row>
    <row r="38" spans="1:18" ht="19.5" customHeight="1">
      <c r="A38" s="201" t="s">
        <v>10</v>
      </c>
      <c r="B38" s="203">
        <v>5</v>
      </c>
      <c r="D38" s="201" t="s">
        <v>10</v>
      </c>
      <c r="E38" s="203">
        <v>5</v>
      </c>
      <c r="L38" s="18"/>
      <c r="M38" s="19"/>
      <c r="N38" s="20"/>
      <c r="O38" s="37"/>
      <c r="P38" s="37"/>
      <c r="Q38" s="37"/>
      <c r="R38" s="37"/>
    </row>
    <row r="39" spans="1:18" ht="19.5" customHeight="1">
      <c r="A39" s="201" t="s">
        <v>11</v>
      </c>
      <c r="B39" s="204">
        <v>0</v>
      </c>
      <c r="D39" s="201" t="s">
        <v>11</v>
      </c>
      <c r="E39" s="204">
        <v>0</v>
      </c>
      <c r="L39" s="18"/>
      <c r="M39" s="19"/>
      <c r="N39" s="20"/>
      <c r="O39" s="11"/>
      <c r="P39" s="21"/>
      <c r="Q39" s="22"/>
      <c r="R39" s="6"/>
    </row>
    <row r="40" spans="1:18" ht="19.5" customHeight="1">
      <c r="A40" s="63"/>
      <c r="B40" s="62"/>
      <c r="D40" s="63"/>
      <c r="E40" s="62"/>
      <c r="L40" s="47"/>
      <c r="M40" s="19"/>
      <c r="N40" s="47"/>
      <c r="O40" s="11"/>
      <c r="P40" s="21"/>
      <c r="Q40" s="22"/>
      <c r="R40" s="6"/>
    </row>
    <row r="41" spans="1:18" ht="19.5" customHeight="1">
      <c r="A41" s="63"/>
      <c r="B41" s="62"/>
      <c r="D41" s="63"/>
      <c r="E41" s="62"/>
      <c r="L41" s="47"/>
      <c r="M41" s="19"/>
      <c r="N41" s="47"/>
      <c r="O41" s="11"/>
      <c r="P41" s="21"/>
      <c r="Q41" s="22"/>
      <c r="R41" s="6"/>
    </row>
    <row r="42" spans="1:18" ht="19.5" customHeight="1">
      <c r="A42" s="205" t="s">
        <v>13</v>
      </c>
      <c r="B42" s="117" t="e">
        <f>(52.14*37.5*B34)/(260-B36-B37-B38-B39)/7.5</f>
        <v>#DIV/0!</v>
      </c>
      <c r="D42" s="205" t="s">
        <v>13</v>
      </c>
      <c r="E42" s="117" t="e">
        <f>(52.14*37.5*E34)/(260-E36-E37-E38-E39)/7.5</f>
        <v>#DIV/0!</v>
      </c>
      <c r="L42" s="207"/>
      <c r="M42" s="207"/>
      <c r="N42" s="207"/>
      <c r="O42" s="11"/>
      <c r="P42" s="21"/>
      <c r="Q42" s="22"/>
      <c r="R42" s="6"/>
    </row>
    <row r="43" spans="1:18" ht="19.5" customHeight="1">
      <c r="L43" s="208"/>
      <c r="M43" s="208"/>
      <c r="N43" s="208"/>
      <c r="O43" s="207"/>
      <c r="P43" s="208"/>
      <c r="Q43" s="208"/>
      <c r="R43" s="6"/>
    </row>
    <row r="44" spans="1:18" ht="19.5" customHeight="1">
      <c r="L44" s="31"/>
      <c r="M44" s="31"/>
      <c r="N44" s="32"/>
      <c r="O44" s="208"/>
      <c r="P44" s="208"/>
      <c r="Q44" s="208"/>
      <c r="R44" s="6"/>
    </row>
    <row r="45" spans="1:18" ht="19.5" customHeight="1">
      <c r="O45" s="33"/>
      <c r="P45" s="5"/>
      <c r="Q45" s="34" t="s">
        <v>171</v>
      </c>
      <c r="R45" s="6"/>
    </row>
    <row r="48" spans="1:18" ht="15" customHeight="1"/>
  </sheetData>
  <mergeCells count="10">
    <mergeCell ref="N42:N43"/>
    <mergeCell ref="O43:Q44"/>
    <mergeCell ref="L19:L20"/>
    <mergeCell ref="O20:Q21"/>
    <mergeCell ref="L31:L32"/>
    <mergeCell ref="M31:M32"/>
    <mergeCell ref="N31:N32"/>
    <mergeCell ref="O32:Q33"/>
    <mergeCell ref="L42:L43"/>
    <mergeCell ref="M42:M43"/>
  </mergeCells>
  <hyperlinks>
    <hyperlink ref="A2" r:id="rId1"/>
  </hyperlinks>
  <pageMargins left="0.7" right="0.7" top="0.75" bottom="0.75" header="0.3" footer="0.3"/>
  <pageSetup paperSize="9" orientation="portrait"/>
  <ignoredErrors>
    <ignoredError sqref="N17" emptyCellReference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1640625" customWidth="1"/>
    <col min="10" max="10" width="13.5" style="162" customWidth="1"/>
    <col min="11" max="13" width="11.5" style="162"/>
  </cols>
  <sheetData>
    <row r="1" spans="1:14" ht="23">
      <c r="A1" s="127" t="s">
        <v>159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18">
      <c r="B7" s="148" t="s">
        <v>45</v>
      </c>
      <c r="C7" s="70" t="s">
        <v>48</v>
      </c>
      <c r="D7" s="6"/>
      <c r="E7" s="58"/>
      <c r="F7" s="6"/>
      <c r="G7" s="7"/>
      <c r="H7" s="12"/>
    </row>
    <row r="8" spans="1:14">
      <c r="B8" s="54"/>
      <c r="C8" s="70"/>
      <c r="D8" s="6"/>
      <c r="E8" s="74"/>
      <c r="F8" s="6"/>
      <c r="G8" s="7"/>
      <c r="H8" s="12"/>
    </row>
    <row r="9" spans="1:14" s="142" customFormat="1" ht="28">
      <c r="B9" s="143" t="s">
        <v>18</v>
      </c>
      <c r="C9" s="79" t="s">
        <v>1</v>
      </c>
      <c r="D9" s="79" t="s">
        <v>16</v>
      </c>
      <c r="E9" s="79" t="s">
        <v>39</v>
      </c>
      <c r="F9" s="79" t="s">
        <v>17</v>
      </c>
      <c r="H9" s="36"/>
      <c r="J9" s="144" t="s">
        <v>40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</row>
    <row r="11" spans="1:14">
      <c r="C11" s="51" t="s">
        <v>21</v>
      </c>
      <c r="D11" s="57"/>
      <c r="E11" s="72">
        <f>E7</f>
        <v>0</v>
      </c>
      <c r="F11" s="150" t="e">
        <f>E11*($D$4*D11/60)</f>
        <v>#DIV/0!</v>
      </c>
      <c r="H11" s="47"/>
      <c r="J11" s="162" t="s">
        <v>45</v>
      </c>
      <c r="K11" s="164">
        <v>88.59</v>
      </c>
      <c r="L11" s="162" t="s">
        <v>47</v>
      </c>
      <c r="M11" s="141">
        <f>E7</f>
        <v>0</v>
      </c>
      <c r="N11" s="68">
        <f>+K11*M11</f>
        <v>0</v>
      </c>
    </row>
    <row r="12" spans="1:14">
      <c r="B12" s="10"/>
      <c r="C12" s="28" t="s">
        <v>14</v>
      </c>
      <c r="D12" s="57"/>
      <c r="E12" s="72">
        <f>E7</f>
        <v>0</v>
      </c>
      <c r="F12" s="150" t="e">
        <f>E12*($E$4*D12/60)</f>
        <v>#DIV/0!</v>
      </c>
      <c r="H12" s="47"/>
      <c r="J12" s="162" t="s">
        <v>46</v>
      </c>
      <c r="K12" s="164">
        <v>44.3</v>
      </c>
      <c r="L12" s="162" t="s">
        <v>47</v>
      </c>
      <c r="M12" s="141">
        <f>E24</f>
        <v>0</v>
      </c>
      <c r="N12" s="68">
        <f>+K12*M12</f>
        <v>0</v>
      </c>
    </row>
    <row r="13" spans="1:14">
      <c r="B13" s="29"/>
      <c r="C13" s="28" t="s">
        <v>15</v>
      </c>
      <c r="D13" s="57"/>
      <c r="E13" s="72">
        <f>E7</f>
        <v>0</v>
      </c>
      <c r="F13" s="150" t="e">
        <f>E13*($F$4*D13/60)</f>
        <v>#DIV/0!</v>
      </c>
      <c r="H13" s="47"/>
      <c r="N13" s="68"/>
    </row>
    <row r="14" spans="1:14">
      <c r="B14" s="29"/>
      <c r="C14" s="28" t="s">
        <v>36</v>
      </c>
      <c r="D14" s="57"/>
      <c r="E14" s="72">
        <f>E7</f>
        <v>0</v>
      </c>
      <c r="F14" s="150">
        <f>E14*($H$4*D14/60)</f>
        <v>0</v>
      </c>
      <c r="H14" s="47"/>
      <c r="K14" s="47"/>
      <c r="L14" s="171" t="s">
        <v>153</v>
      </c>
    </row>
    <row r="15" spans="1:14">
      <c r="B15" s="29"/>
      <c r="C15" s="28" t="s">
        <v>30</v>
      </c>
      <c r="D15" s="57"/>
      <c r="E15" s="72">
        <f>E7</f>
        <v>0</v>
      </c>
      <c r="F15" s="150">
        <f>E15*(H4*D15/60)</f>
        <v>0</v>
      </c>
      <c r="H15" s="47"/>
    </row>
    <row r="16" spans="1:14">
      <c r="B16" s="29"/>
      <c r="C16" s="28" t="s">
        <v>25</v>
      </c>
      <c r="D16" s="57"/>
      <c r="E16" s="72">
        <f>E7</f>
        <v>0</v>
      </c>
      <c r="F16" s="150">
        <f>E16*($I$4*D16/60)</f>
        <v>0</v>
      </c>
      <c r="H16" s="47"/>
      <c r="J16" s="162" t="s">
        <v>160</v>
      </c>
      <c r="K16" s="151">
        <v>0</v>
      </c>
      <c r="M16" s="170">
        <f>E7+E24</f>
        <v>0</v>
      </c>
      <c r="N16" s="128">
        <f>K16*M16</f>
        <v>0</v>
      </c>
    </row>
    <row r="17" spans="2:14">
      <c r="B17" s="29"/>
      <c r="C17" s="28" t="s">
        <v>37</v>
      </c>
      <c r="D17" s="57"/>
      <c r="E17" s="66">
        <v>1</v>
      </c>
      <c r="F17" s="150" t="e">
        <f>C4*(D17/60)</f>
        <v>#DIV/0!</v>
      </c>
      <c r="H17" s="47"/>
      <c r="J17" s="162" t="s">
        <v>162</v>
      </c>
      <c r="K17" s="151">
        <v>0</v>
      </c>
      <c r="M17" s="168">
        <v>0</v>
      </c>
      <c r="N17" s="128">
        <f>K17*M17</f>
        <v>0</v>
      </c>
    </row>
    <row r="18" spans="2:14">
      <c r="B18" s="29"/>
      <c r="C18" s="28" t="s">
        <v>49</v>
      </c>
      <c r="D18" s="66">
        <v>15</v>
      </c>
      <c r="E18" s="66">
        <v>1</v>
      </c>
      <c r="F18" s="150">
        <f>E18*($I$4*D18/60)</f>
        <v>0</v>
      </c>
      <c r="H18" s="47"/>
      <c r="J18" s="162" t="s">
        <v>161</v>
      </c>
      <c r="K18" s="159">
        <v>0</v>
      </c>
      <c r="M18" s="168"/>
      <c r="N18" s="128">
        <f>K18*M18</f>
        <v>0</v>
      </c>
    </row>
    <row r="19" spans="2:14">
      <c r="C19" s="28" t="s">
        <v>19</v>
      </c>
      <c r="D19" s="169">
        <v>0</v>
      </c>
      <c r="E19" s="72">
        <f>E7</f>
        <v>0</v>
      </c>
      <c r="F19" s="151">
        <v>0</v>
      </c>
      <c r="H19" s="47"/>
    </row>
    <row r="20" spans="2:14">
      <c r="C20" s="59" t="s">
        <v>20</v>
      </c>
      <c r="D20" s="30"/>
      <c r="E20" s="30"/>
      <c r="F20" s="160" t="e">
        <f>SUM(F11:F19)</f>
        <v>#DIV/0!</v>
      </c>
      <c r="H20" s="47"/>
    </row>
    <row r="21" spans="2:14" ht="15">
      <c r="F21" s="128"/>
      <c r="J21" s="172" t="s">
        <v>6</v>
      </c>
      <c r="N21" s="69">
        <f>SUM(N11,N12,N16,N17,N18)</f>
        <v>0</v>
      </c>
    </row>
    <row r="22" spans="2:14">
      <c r="F22" s="128"/>
    </row>
    <row r="23" spans="2:14">
      <c r="F23" s="128"/>
    </row>
    <row r="24" spans="2:14" ht="18">
      <c r="B24" s="148" t="s">
        <v>46</v>
      </c>
      <c r="C24" s="70" t="s">
        <v>48</v>
      </c>
      <c r="E24" s="58"/>
      <c r="F24" s="128"/>
    </row>
    <row r="25" spans="2:14" ht="18">
      <c r="B25" s="148"/>
      <c r="C25" s="70"/>
      <c r="E25" s="74"/>
      <c r="F25" s="128"/>
    </row>
    <row r="26" spans="2:14" s="44" customFormat="1" ht="28">
      <c r="B26" s="133" t="s">
        <v>18</v>
      </c>
      <c r="C26" s="79" t="s">
        <v>1</v>
      </c>
      <c r="D26" s="79" t="s">
        <v>16</v>
      </c>
      <c r="E26" s="79" t="s">
        <v>39</v>
      </c>
      <c r="F26" s="154" t="s">
        <v>17</v>
      </c>
      <c r="J26" s="144" t="s">
        <v>99</v>
      </c>
      <c r="K26" s="142"/>
      <c r="L26" s="142"/>
      <c r="M26" s="142"/>
      <c r="N26" s="173" t="e">
        <f>N21-(F20+F36)</f>
        <v>#DIV/0!</v>
      </c>
    </row>
    <row r="27" spans="2:14">
      <c r="B27" s="50"/>
      <c r="C27" s="30"/>
      <c r="D27" s="30"/>
      <c r="E27" s="30"/>
      <c r="F27" s="155"/>
    </row>
    <row r="28" spans="2:14">
      <c r="C28" s="51" t="s">
        <v>21</v>
      </c>
      <c r="D28" s="57"/>
      <c r="E28" s="72">
        <f>E24</f>
        <v>0</v>
      </c>
      <c r="F28" s="150" t="e">
        <f>E28*($D$4*D28/60)</f>
        <v>#DIV/0!</v>
      </c>
    </row>
    <row r="29" spans="2:14">
      <c r="B29" s="10"/>
      <c r="C29" s="28" t="s">
        <v>14</v>
      </c>
      <c r="D29" s="57"/>
      <c r="E29" s="72">
        <f>E24</f>
        <v>0</v>
      </c>
      <c r="F29" s="150" t="e">
        <f>E29*($E$4*D29/60)</f>
        <v>#DIV/0!</v>
      </c>
    </row>
    <row r="30" spans="2:14">
      <c r="B30" s="29"/>
      <c r="C30" s="28" t="s">
        <v>15</v>
      </c>
      <c r="D30" s="57"/>
      <c r="E30" s="72">
        <f>E24</f>
        <v>0</v>
      </c>
      <c r="F30" s="150" t="e">
        <f>E30*($F$4*D30/60)</f>
        <v>#DIV/0!</v>
      </c>
    </row>
    <row r="31" spans="2:14">
      <c r="B31" s="29"/>
      <c r="C31" s="28" t="s">
        <v>36</v>
      </c>
      <c r="D31" s="57"/>
      <c r="E31" s="72">
        <f>E24</f>
        <v>0</v>
      </c>
      <c r="F31" s="150">
        <f>E31*($H$4*D31/60)</f>
        <v>0</v>
      </c>
    </row>
    <row r="32" spans="2:14">
      <c r="B32" s="29"/>
      <c r="C32" s="28" t="s">
        <v>30</v>
      </c>
      <c r="D32" s="57"/>
      <c r="E32" s="72">
        <f>E24</f>
        <v>0</v>
      </c>
      <c r="F32" s="150">
        <f>E32*(H4*D32/60)</f>
        <v>0</v>
      </c>
    </row>
    <row r="33" spans="2:6">
      <c r="B33" s="29"/>
      <c r="C33" s="28" t="s">
        <v>25</v>
      </c>
      <c r="D33" s="57"/>
      <c r="E33" s="72">
        <f>E24</f>
        <v>0</v>
      </c>
      <c r="F33" s="150">
        <f>E33*($I$4*D33/60)</f>
        <v>0</v>
      </c>
    </row>
    <row r="34" spans="2:6">
      <c r="B34" s="29"/>
      <c r="C34" s="28" t="s">
        <v>37</v>
      </c>
      <c r="D34" s="57"/>
      <c r="E34" s="66">
        <v>1</v>
      </c>
      <c r="F34" s="150" t="e">
        <f>C4*(D34/60)</f>
        <v>#DIV/0!</v>
      </c>
    </row>
    <row r="35" spans="2:6">
      <c r="C35" s="28" t="s">
        <v>19</v>
      </c>
      <c r="D35" s="30"/>
      <c r="E35" s="30"/>
      <c r="F35" s="151">
        <v>0</v>
      </c>
    </row>
    <row r="36" spans="2:6">
      <c r="C36" s="59" t="s">
        <v>20</v>
      </c>
      <c r="D36" s="30"/>
      <c r="E36" s="30"/>
      <c r="F36" s="160" t="e">
        <f>SUM(F28:F35)</f>
        <v>#DIV/0!</v>
      </c>
    </row>
  </sheetData>
  <hyperlinks>
    <hyperlink ref="L14" location="Calculator!A1" display="Profit/loss for any Personally Administered Drug estimated using calculator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5" customWidth="1"/>
    <col min="10" max="14" width="11.5" style="162"/>
  </cols>
  <sheetData>
    <row r="1" spans="1:14" ht="23">
      <c r="A1" s="127" t="s">
        <v>163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54"/>
      <c r="C7" s="70" t="s">
        <v>48</v>
      </c>
      <c r="D7" s="6"/>
      <c r="E7" s="58"/>
      <c r="F7" s="6"/>
      <c r="G7" s="7"/>
      <c r="H7" s="12"/>
    </row>
    <row r="8" spans="1:14">
      <c r="B8" s="54"/>
      <c r="C8" s="70"/>
      <c r="D8" s="6"/>
      <c r="E8" s="74"/>
      <c r="F8" s="6"/>
      <c r="H8" s="36"/>
    </row>
    <row r="9" spans="1:14" s="142" customFormat="1" ht="28">
      <c r="B9" s="143" t="s">
        <v>18</v>
      </c>
      <c r="C9" s="79" t="s">
        <v>1</v>
      </c>
      <c r="D9" s="79" t="s">
        <v>16</v>
      </c>
      <c r="E9" s="79" t="s">
        <v>39</v>
      </c>
      <c r="F9" s="79" t="s">
        <v>17</v>
      </c>
      <c r="H9" s="149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K10" s="167">
        <v>7.8</v>
      </c>
      <c r="L10" s="162" t="s">
        <v>47</v>
      </c>
      <c r="M10" s="141">
        <f>E7</f>
        <v>0</v>
      </c>
      <c r="N10" s="174">
        <f>+K10*M10</f>
        <v>0</v>
      </c>
    </row>
    <row r="11" spans="1:14">
      <c r="C11" s="51" t="s">
        <v>21</v>
      </c>
      <c r="D11" s="57"/>
      <c r="E11" s="72">
        <f>E7</f>
        <v>0</v>
      </c>
      <c r="F11" s="140" t="e">
        <f>E11*($D$4*D11/60)</f>
        <v>#DIV/0!</v>
      </c>
      <c r="H11" s="47"/>
      <c r="K11" s="164"/>
      <c r="N11" s="174"/>
    </row>
    <row r="12" spans="1:14">
      <c r="B12" s="10"/>
      <c r="C12" s="28" t="s">
        <v>14</v>
      </c>
      <c r="D12" s="57"/>
      <c r="E12" s="72">
        <f>E7</f>
        <v>0</v>
      </c>
      <c r="F12" s="140" t="e">
        <f>E12*($E$4*D12/60)</f>
        <v>#DIV/0!</v>
      </c>
      <c r="H12" s="47"/>
      <c r="N12" s="174"/>
    </row>
    <row r="13" spans="1:14">
      <c r="B13" s="29"/>
      <c r="C13" s="28" t="s">
        <v>15</v>
      </c>
      <c r="D13" s="57"/>
      <c r="E13" s="72">
        <f>E7</f>
        <v>0</v>
      </c>
      <c r="F13" s="140" t="e">
        <f>E13*($F$4*D13/60)</f>
        <v>#DIV/0!</v>
      </c>
      <c r="H13" s="47"/>
      <c r="N13" s="175"/>
    </row>
    <row r="14" spans="1:14">
      <c r="B14" s="29"/>
      <c r="C14" s="28" t="s">
        <v>36</v>
      </c>
      <c r="D14" s="57"/>
      <c r="E14" s="72">
        <f>E7</f>
        <v>0</v>
      </c>
      <c r="F14" s="140">
        <f>E14*($H$4*D14/60)</f>
        <v>0</v>
      </c>
      <c r="H14" s="47"/>
    </row>
    <row r="15" spans="1:14">
      <c r="B15" s="29"/>
      <c r="C15" s="28" t="s">
        <v>30</v>
      </c>
      <c r="D15" s="57"/>
      <c r="E15" s="72">
        <f>E7</f>
        <v>0</v>
      </c>
      <c r="F15" s="140">
        <f>E15*(H4*D15/60)</f>
        <v>0</v>
      </c>
      <c r="H15" s="47"/>
    </row>
    <row r="16" spans="1:14">
      <c r="B16" s="29"/>
      <c r="C16" s="28" t="s">
        <v>25</v>
      </c>
      <c r="D16" s="57"/>
      <c r="E16" s="72">
        <f>E7</f>
        <v>0</v>
      </c>
      <c r="F16" s="140">
        <f>E16*($I$4*D16/60)</f>
        <v>0</v>
      </c>
      <c r="H16" s="47"/>
    </row>
    <row r="17" spans="2:14">
      <c r="B17" s="29"/>
      <c r="C17" s="28" t="s">
        <v>37</v>
      </c>
      <c r="D17" s="57"/>
      <c r="E17" s="66">
        <v>1</v>
      </c>
      <c r="F17" s="140" t="e">
        <f>C4*(D17/60)</f>
        <v>#DIV/0!</v>
      </c>
      <c r="H17" s="47"/>
    </row>
    <row r="18" spans="2:14">
      <c r="B18" s="29"/>
      <c r="C18" s="28" t="s">
        <v>49</v>
      </c>
      <c r="D18" s="28">
        <v>0</v>
      </c>
      <c r="E18" s="28">
        <v>1</v>
      </c>
      <c r="F18" s="140">
        <f>E18*($I$4*D18/60)</f>
        <v>0</v>
      </c>
      <c r="H18" s="47"/>
    </row>
    <row r="19" spans="2:14">
      <c r="C19" s="28" t="s">
        <v>19</v>
      </c>
      <c r="D19" s="30"/>
      <c r="E19" s="30"/>
      <c r="F19" s="138">
        <v>0</v>
      </c>
    </row>
    <row r="20" spans="2:14" ht="18">
      <c r="C20" s="59" t="s">
        <v>20</v>
      </c>
      <c r="D20" s="30"/>
      <c r="E20" s="30"/>
      <c r="F20" s="145" t="e">
        <f>SUM(F11:F19)</f>
        <v>#DIV/0!</v>
      </c>
      <c r="J20" s="147" t="s">
        <v>99</v>
      </c>
      <c r="N20" s="167" t="e">
        <f>N10-F20</f>
        <v>#DIV/0!</v>
      </c>
    </row>
    <row r="21" spans="2:14" ht="18">
      <c r="J21" s="147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2.1640625" customWidth="1"/>
    <col min="10" max="10" width="11.5" style="162"/>
  </cols>
  <sheetData>
    <row r="1" spans="1:14" ht="23">
      <c r="A1" s="127" t="s">
        <v>164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6"/>
      <c r="C7" s="70" t="s">
        <v>59</v>
      </c>
      <c r="D7" s="6"/>
      <c r="E7" s="58"/>
      <c r="F7" s="6"/>
      <c r="G7" s="7"/>
      <c r="H7" s="12"/>
    </row>
    <row r="8" spans="1:14">
      <c r="B8" s="6"/>
      <c r="C8" s="70"/>
      <c r="D8" s="6"/>
      <c r="E8" s="74"/>
      <c r="F8" s="6"/>
      <c r="G8" s="7"/>
      <c r="H8" s="12"/>
    </row>
    <row r="9" spans="1:14" s="142" customFormat="1" ht="28">
      <c r="B9" s="143" t="s">
        <v>18</v>
      </c>
      <c r="C9" s="79" t="s">
        <v>1</v>
      </c>
      <c r="D9" s="79" t="s">
        <v>16</v>
      </c>
      <c r="E9" s="79" t="s">
        <v>58</v>
      </c>
      <c r="F9" s="79" t="s">
        <v>17</v>
      </c>
      <c r="H9" s="36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K10" s="67">
        <v>103.92</v>
      </c>
      <c r="L10" t="s">
        <v>57</v>
      </c>
      <c r="M10" s="71">
        <f>E7</f>
        <v>0</v>
      </c>
      <c r="N10" s="68">
        <f>+K10*M10</f>
        <v>0</v>
      </c>
    </row>
    <row r="11" spans="1:14">
      <c r="C11" s="51" t="s">
        <v>21</v>
      </c>
      <c r="D11" s="57"/>
      <c r="E11" s="58">
        <f>E7</f>
        <v>0</v>
      </c>
      <c r="F11" s="140" t="e">
        <f>E11*($D$4*D11/60)</f>
        <v>#DIV/0!</v>
      </c>
      <c r="H11" s="47"/>
      <c r="K11" s="67"/>
      <c r="N11" s="68"/>
    </row>
    <row r="12" spans="1:14">
      <c r="B12" s="10"/>
      <c r="C12" s="28" t="s">
        <v>14</v>
      </c>
      <c r="D12" s="57"/>
      <c r="E12" s="58">
        <f>E7</f>
        <v>0</v>
      </c>
      <c r="F12" s="140" t="e">
        <f>E12*($E$4*D12/60)</f>
        <v>#DIV/0!</v>
      </c>
      <c r="H12" s="47"/>
      <c r="N12" s="68"/>
    </row>
    <row r="13" spans="1:14">
      <c r="B13" s="29"/>
      <c r="C13" s="28" t="s">
        <v>15</v>
      </c>
      <c r="D13" s="57"/>
      <c r="E13" s="58">
        <f>E7</f>
        <v>0</v>
      </c>
      <c r="F13" s="140" t="e">
        <f>E13*($F$4*D13/60)</f>
        <v>#DIV/0!</v>
      </c>
      <c r="H13" s="47"/>
      <c r="N13" s="76"/>
    </row>
    <row r="14" spans="1:14">
      <c r="B14" s="29"/>
      <c r="C14" s="28" t="s">
        <v>36</v>
      </c>
      <c r="D14" s="57"/>
      <c r="E14" s="58">
        <f>E7</f>
        <v>0</v>
      </c>
      <c r="F14" s="140">
        <f>E14*($H$4*D14/60)</f>
        <v>0</v>
      </c>
      <c r="H14" s="47"/>
    </row>
    <row r="15" spans="1:14">
      <c r="B15" s="29"/>
      <c r="C15" s="28" t="s">
        <v>30</v>
      </c>
      <c r="D15" s="57"/>
      <c r="E15" s="58">
        <f>E7</f>
        <v>0</v>
      </c>
      <c r="F15" s="140">
        <f>E15*(H4*D15/60)</f>
        <v>0</v>
      </c>
      <c r="H15" s="47"/>
    </row>
    <row r="16" spans="1:14">
      <c r="B16" s="29"/>
      <c r="C16" s="28" t="s">
        <v>25</v>
      </c>
      <c r="D16" s="57"/>
      <c r="E16" s="58">
        <f>E7</f>
        <v>0</v>
      </c>
      <c r="F16" s="140">
        <f>E16*($I$4*D16/60)</f>
        <v>0</v>
      </c>
      <c r="H16" s="47"/>
    </row>
    <row r="17" spans="2:14">
      <c r="B17" s="29"/>
      <c r="C17" s="28" t="s">
        <v>60</v>
      </c>
      <c r="D17" s="66"/>
      <c r="E17" s="66">
        <v>1</v>
      </c>
      <c r="F17" s="140" t="e">
        <f>C4*(D17/60)</f>
        <v>#DIV/0!</v>
      </c>
      <c r="H17" s="47"/>
    </row>
    <row r="18" spans="2:14">
      <c r="C18" s="28" t="s">
        <v>19</v>
      </c>
      <c r="D18" s="30"/>
      <c r="E18" s="30"/>
      <c r="F18" s="138">
        <v>0</v>
      </c>
      <c r="H18" s="47"/>
    </row>
    <row r="19" spans="2:14" ht="18">
      <c r="C19" s="59" t="s">
        <v>20</v>
      </c>
      <c r="D19" s="30"/>
      <c r="E19" s="30"/>
      <c r="F19" s="145" t="e">
        <f>SUM(F11:F18)</f>
        <v>#DIV/0!</v>
      </c>
      <c r="H19" s="47"/>
      <c r="J19" s="147" t="s">
        <v>99</v>
      </c>
      <c r="N19" s="128" t="e">
        <f>N10-F19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showGridLines="0" workbookViewId="0">
      <selection activeCell="C4" sqref="C4:I4"/>
    </sheetView>
  </sheetViews>
  <sheetFormatPr baseColWidth="10" defaultColWidth="11.5" defaultRowHeight="18" x14ac:dyDescent="0"/>
  <cols>
    <col min="1" max="1" width="29.33203125" style="130" customWidth="1"/>
    <col min="2" max="2" width="12" bestFit="1" customWidth="1"/>
    <col min="5" max="5" width="14.33203125" style="162" customWidth="1"/>
    <col min="10" max="10" width="11.5" style="185"/>
    <col min="11" max="13" width="11.5" style="162"/>
    <col min="14" max="14" width="13.6640625" style="167" customWidth="1"/>
  </cols>
  <sheetData>
    <row r="1" spans="1:14" ht="23">
      <c r="A1" s="127" t="s">
        <v>166</v>
      </c>
      <c r="B1" s="12"/>
      <c r="C1" s="12"/>
      <c r="D1" s="13"/>
      <c r="E1" s="47"/>
      <c r="F1" s="13"/>
      <c r="G1" s="47"/>
      <c r="H1" s="13"/>
    </row>
    <row r="2" spans="1:14" ht="23">
      <c r="A2" s="127"/>
      <c r="B2" s="12"/>
      <c r="C2" s="12"/>
      <c r="D2" s="13"/>
      <c r="E2" s="47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193" t="s">
        <v>67</v>
      </c>
      <c r="D6" s="192"/>
      <c r="E6" s="190"/>
      <c r="F6" s="6"/>
      <c r="G6" s="7"/>
      <c r="H6" s="12"/>
    </row>
    <row r="7" spans="1:14">
      <c r="B7" s="6"/>
      <c r="C7" s="78"/>
      <c r="D7" s="6"/>
      <c r="E7" s="17"/>
      <c r="F7" s="6"/>
      <c r="G7" s="7"/>
      <c r="H7" s="12"/>
    </row>
    <row r="8" spans="1:14">
      <c r="A8" s="130" t="s">
        <v>70</v>
      </c>
      <c r="B8" s="6"/>
      <c r="C8" t="s">
        <v>165</v>
      </c>
      <c r="D8" s="6"/>
      <c r="E8" s="190"/>
      <c r="F8" s="6"/>
      <c r="G8" s="7"/>
      <c r="H8" s="12"/>
    </row>
    <row r="9" spans="1:14" s="142" customFormat="1" ht="28">
      <c r="A9" s="144"/>
      <c r="B9" s="143" t="s">
        <v>18</v>
      </c>
      <c r="C9" s="79" t="s">
        <v>1</v>
      </c>
      <c r="D9" s="79" t="s">
        <v>16</v>
      </c>
      <c r="E9" s="79" t="s">
        <v>74</v>
      </c>
      <c r="F9" s="79" t="s">
        <v>17</v>
      </c>
      <c r="H9" s="36"/>
      <c r="J9" s="186" t="s">
        <v>75</v>
      </c>
      <c r="N9" s="182" t="e">
        <f>SUM(F18,F31,F44,F58)</f>
        <v>#DIV/0!</v>
      </c>
    </row>
    <row r="10" spans="1:14">
      <c r="B10" s="180"/>
      <c r="C10" s="30"/>
      <c r="D10" s="30"/>
      <c r="E10" s="51"/>
      <c r="F10" s="30"/>
      <c r="H10" s="47"/>
    </row>
    <row r="11" spans="1:14">
      <c r="B11" s="179"/>
      <c r="C11" s="51" t="s">
        <v>21</v>
      </c>
      <c r="D11" s="57"/>
      <c r="E11" s="72">
        <f>E8</f>
        <v>0</v>
      </c>
      <c r="F11" s="150" t="e">
        <f>E11*($D$4*D11/60)</f>
        <v>#DIV/0!</v>
      </c>
      <c r="H11" s="47"/>
      <c r="K11" s="164"/>
      <c r="N11" s="183"/>
    </row>
    <row r="12" spans="1:14">
      <c r="B12" s="181"/>
      <c r="C12" s="28" t="s">
        <v>14</v>
      </c>
      <c r="D12" s="57"/>
      <c r="E12" s="72">
        <f>E8</f>
        <v>0</v>
      </c>
      <c r="F12" s="150" t="e">
        <f>E12*($E$4*D12/60)</f>
        <v>#DIV/0!</v>
      </c>
      <c r="H12" s="47"/>
      <c r="N12" s="183"/>
    </row>
    <row r="13" spans="1:14">
      <c r="B13" s="166"/>
      <c r="C13" s="28" t="s">
        <v>15</v>
      </c>
      <c r="D13" s="57"/>
      <c r="E13" s="66">
        <f>E8</f>
        <v>0</v>
      </c>
      <c r="F13" s="150" t="e">
        <f>E13*($F$4*D13/60)</f>
        <v>#DIV/0!</v>
      </c>
      <c r="H13" s="47"/>
      <c r="J13" s="186" t="s">
        <v>76</v>
      </c>
      <c r="K13" s="142"/>
      <c r="L13" s="142"/>
      <c r="M13" s="142" t="s">
        <v>44</v>
      </c>
      <c r="N13" s="184" t="s">
        <v>69</v>
      </c>
    </row>
    <row r="14" spans="1:14">
      <c r="B14" s="166"/>
      <c r="C14" s="28" t="s">
        <v>36</v>
      </c>
      <c r="D14" s="57"/>
      <c r="E14" s="66">
        <f>E8</f>
        <v>0</v>
      </c>
      <c r="F14" s="150">
        <f>E14*($H$4*D14/60)</f>
        <v>0</v>
      </c>
      <c r="H14" s="47"/>
      <c r="K14" s="164">
        <v>0.5</v>
      </c>
      <c r="L14" s="162" t="s">
        <v>68</v>
      </c>
      <c r="M14" s="162">
        <f>E6</f>
        <v>0</v>
      </c>
      <c r="N14" s="183">
        <f>(+K14*M14)/12</f>
        <v>0</v>
      </c>
    </row>
    <row r="15" spans="1:14">
      <c r="B15" s="166"/>
      <c r="C15" s="28" t="s">
        <v>30</v>
      </c>
      <c r="D15" s="57"/>
      <c r="E15" s="66">
        <f>E8</f>
        <v>0</v>
      </c>
      <c r="F15" s="150">
        <f>E15*(H4*D15/60)</f>
        <v>0</v>
      </c>
      <c r="H15" s="47"/>
    </row>
    <row r="16" spans="1:14">
      <c r="B16" s="166"/>
      <c r="C16" s="28" t="s">
        <v>25</v>
      </c>
      <c r="D16" s="57"/>
      <c r="E16" s="66">
        <f>E8</f>
        <v>0</v>
      </c>
      <c r="F16" s="150">
        <f>E16*($I$4*D16/60)</f>
        <v>0</v>
      </c>
      <c r="H16" s="47"/>
    </row>
    <row r="17" spans="1:14">
      <c r="B17" s="130"/>
      <c r="C17" s="28" t="s">
        <v>19</v>
      </c>
      <c r="D17" s="30"/>
      <c r="E17" s="51"/>
      <c r="F17" s="151">
        <v>0</v>
      </c>
      <c r="H17" s="47"/>
    </row>
    <row r="18" spans="1:14">
      <c r="B18" s="130"/>
      <c r="C18" s="59" t="s">
        <v>20</v>
      </c>
      <c r="D18" s="30"/>
      <c r="E18" s="51"/>
      <c r="F18" s="160" t="e">
        <f>SUM(F11:F17)</f>
        <v>#DIV/0!</v>
      </c>
      <c r="H18" s="47"/>
      <c r="J18" s="187" t="s">
        <v>99</v>
      </c>
      <c r="N18" s="167" t="e">
        <f>N14-N9</f>
        <v>#DIV/0!</v>
      </c>
    </row>
    <row r="19" spans="1:14">
      <c r="B19" s="130"/>
      <c r="F19" s="128"/>
    </row>
    <row r="20" spans="1:14">
      <c r="A20" s="130" t="s">
        <v>71</v>
      </c>
      <c r="B20" s="130"/>
      <c r="C20" t="s">
        <v>165</v>
      </c>
      <c r="D20" s="6"/>
      <c r="E20" s="190">
        <v>0</v>
      </c>
      <c r="F20" s="128"/>
    </row>
    <row r="21" spans="1:14">
      <c r="B21" s="130"/>
      <c r="D21" s="6"/>
      <c r="E21" s="47"/>
      <c r="F21" s="128"/>
    </row>
    <row r="22" spans="1:14" s="142" customFormat="1" ht="28">
      <c r="A22" s="144"/>
      <c r="B22" s="143" t="s">
        <v>18</v>
      </c>
      <c r="C22" s="79" t="s">
        <v>1</v>
      </c>
      <c r="D22" s="79" t="s">
        <v>16</v>
      </c>
      <c r="E22" s="79" t="s">
        <v>74</v>
      </c>
      <c r="F22" s="154" t="s">
        <v>17</v>
      </c>
      <c r="J22" s="188"/>
      <c r="N22" s="184"/>
    </row>
    <row r="23" spans="1:14">
      <c r="B23" s="166"/>
      <c r="C23" s="30"/>
      <c r="D23" s="30"/>
      <c r="E23" s="51"/>
      <c r="F23" s="155"/>
    </row>
    <row r="24" spans="1:14">
      <c r="B24" s="179"/>
      <c r="C24" s="51" t="s">
        <v>21</v>
      </c>
      <c r="D24" s="57"/>
      <c r="E24" s="72">
        <f>E20</f>
        <v>0</v>
      </c>
      <c r="F24" s="150" t="e">
        <f>E24*($D$4*D24/60)</f>
        <v>#DIV/0!</v>
      </c>
    </row>
    <row r="25" spans="1:14">
      <c r="B25" s="181"/>
      <c r="C25" s="28" t="s">
        <v>14</v>
      </c>
      <c r="D25" s="57"/>
      <c r="E25" s="72">
        <f>E20</f>
        <v>0</v>
      </c>
      <c r="F25" s="150" t="e">
        <f>E25*($E$4*D25/60)</f>
        <v>#DIV/0!</v>
      </c>
    </row>
    <row r="26" spans="1:14">
      <c r="B26" s="166"/>
      <c r="C26" s="28" t="s">
        <v>15</v>
      </c>
      <c r="D26" s="57"/>
      <c r="E26" s="66">
        <f>E20</f>
        <v>0</v>
      </c>
      <c r="F26" s="150" t="e">
        <f>E26*($F$4*D26/60)</f>
        <v>#DIV/0!</v>
      </c>
    </row>
    <row r="27" spans="1:14">
      <c r="B27" s="166"/>
      <c r="C27" s="28" t="s">
        <v>36</v>
      </c>
      <c r="D27" s="57"/>
      <c r="E27" s="66">
        <f>E20</f>
        <v>0</v>
      </c>
      <c r="F27" s="150">
        <f>E27*($H$4*D27/60)</f>
        <v>0</v>
      </c>
    </row>
    <row r="28" spans="1:14">
      <c r="B28" s="166"/>
      <c r="C28" s="28" t="s">
        <v>30</v>
      </c>
      <c r="D28" s="57"/>
      <c r="E28" s="66">
        <f>E20</f>
        <v>0</v>
      </c>
      <c r="F28" s="150">
        <f>E28*(H17*D28/60)</f>
        <v>0</v>
      </c>
    </row>
    <row r="29" spans="1:14">
      <c r="B29" s="166"/>
      <c r="C29" s="28" t="s">
        <v>25</v>
      </c>
      <c r="D29" s="57"/>
      <c r="E29" s="66">
        <f>E20</f>
        <v>0</v>
      </c>
      <c r="F29" s="150">
        <f>E29*($I$4*D29/60)</f>
        <v>0</v>
      </c>
    </row>
    <row r="30" spans="1:14">
      <c r="B30" s="130"/>
      <c r="C30" s="28" t="s">
        <v>19</v>
      </c>
      <c r="D30" s="30"/>
      <c r="E30" s="51"/>
      <c r="F30" s="151">
        <v>0</v>
      </c>
    </row>
    <row r="31" spans="1:14">
      <c r="B31" s="130"/>
      <c r="C31" s="59" t="s">
        <v>20</v>
      </c>
      <c r="D31" s="30"/>
      <c r="E31" s="51"/>
      <c r="F31" s="160" t="e">
        <f>SUM(F24:F30)</f>
        <v>#DIV/0!</v>
      </c>
    </row>
    <row r="32" spans="1:14">
      <c r="B32" s="130"/>
      <c r="F32" s="128"/>
    </row>
    <row r="33" spans="1:14">
      <c r="A33" s="130" t="s">
        <v>72</v>
      </c>
      <c r="B33" s="130"/>
      <c r="C33" t="s">
        <v>165</v>
      </c>
      <c r="D33" s="6"/>
      <c r="E33" s="190"/>
      <c r="F33" s="128"/>
    </row>
    <row r="34" spans="1:14">
      <c r="B34" s="130"/>
      <c r="D34" s="6"/>
      <c r="E34" s="47"/>
      <c r="F34" s="128"/>
    </row>
    <row r="35" spans="1:14" s="142" customFormat="1" ht="28">
      <c r="A35" s="144"/>
      <c r="B35" s="143" t="s">
        <v>18</v>
      </c>
      <c r="C35" s="79" t="s">
        <v>1</v>
      </c>
      <c r="D35" s="79" t="s">
        <v>16</v>
      </c>
      <c r="E35" s="79" t="s">
        <v>74</v>
      </c>
      <c r="F35" s="154" t="s">
        <v>17</v>
      </c>
      <c r="J35" s="189"/>
      <c r="N35" s="184"/>
    </row>
    <row r="36" spans="1:14">
      <c r="B36" s="178"/>
      <c r="C36" s="30"/>
      <c r="D36" s="30"/>
      <c r="E36" s="51"/>
      <c r="F36" s="155"/>
    </row>
    <row r="37" spans="1:14">
      <c r="C37" s="51" t="s">
        <v>21</v>
      </c>
      <c r="D37" s="57"/>
      <c r="E37" s="72">
        <f>E33</f>
        <v>0</v>
      </c>
      <c r="F37" s="150" t="e">
        <f>E37*($D$4*D37/60)</f>
        <v>#DIV/0!</v>
      </c>
    </row>
    <row r="38" spans="1:14">
      <c r="B38" s="177"/>
      <c r="C38" s="28" t="s">
        <v>14</v>
      </c>
      <c r="D38" s="57"/>
      <c r="E38" s="72">
        <f>E33</f>
        <v>0</v>
      </c>
      <c r="F38" s="150" t="e">
        <f>E38*($E$4*D38/60)</f>
        <v>#DIV/0!</v>
      </c>
    </row>
    <row r="39" spans="1:14">
      <c r="B39" s="176"/>
      <c r="C39" s="28" t="s">
        <v>15</v>
      </c>
      <c r="D39" s="57"/>
      <c r="E39" s="66">
        <f>E33</f>
        <v>0</v>
      </c>
      <c r="F39" s="150" t="e">
        <f>E39*($F$4*D39/60)</f>
        <v>#DIV/0!</v>
      </c>
    </row>
    <row r="40" spans="1:14">
      <c r="B40" s="176"/>
      <c r="C40" s="28" t="s">
        <v>36</v>
      </c>
      <c r="D40" s="57"/>
      <c r="E40" s="66">
        <f>E33</f>
        <v>0</v>
      </c>
      <c r="F40" s="150">
        <f>E40*($H$4*D40/60)</f>
        <v>0</v>
      </c>
      <c r="I40" s="191"/>
    </row>
    <row r="41" spans="1:14">
      <c r="B41" s="176"/>
      <c r="C41" s="28" t="s">
        <v>30</v>
      </c>
      <c r="D41" s="57"/>
      <c r="E41" s="66">
        <f>E33</f>
        <v>0</v>
      </c>
      <c r="F41" s="150">
        <f>E41*(H30*D41/60)</f>
        <v>0</v>
      </c>
    </row>
    <row r="42" spans="1:14">
      <c r="B42" s="176"/>
      <c r="C42" s="28" t="s">
        <v>25</v>
      </c>
      <c r="D42" s="57"/>
      <c r="E42" s="66">
        <f>E33</f>
        <v>0</v>
      </c>
      <c r="F42" s="150">
        <f>E42*($I$4*D42/60)</f>
        <v>0</v>
      </c>
    </row>
    <row r="43" spans="1:14">
      <c r="B43" s="122"/>
      <c r="C43" s="28" t="s">
        <v>19</v>
      </c>
      <c r="D43" s="30"/>
      <c r="E43" s="51"/>
      <c r="F43" s="151">
        <v>0</v>
      </c>
    </row>
    <row r="44" spans="1:14">
      <c r="B44" s="122"/>
      <c r="C44" s="59" t="s">
        <v>20</v>
      </c>
      <c r="D44" s="30"/>
      <c r="E44" s="51"/>
      <c r="F44" s="152" t="e">
        <f>SUM(F37:F43)</f>
        <v>#DIV/0!</v>
      </c>
    </row>
    <row r="45" spans="1:14">
      <c r="B45" s="122"/>
    </row>
    <row r="46" spans="1:14">
      <c r="B46" s="122"/>
    </row>
    <row r="47" spans="1:14">
      <c r="A47" s="130" t="s">
        <v>73</v>
      </c>
      <c r="B47" s="122"/>
      <c r="C47" t="s">
        <v>165</v>
      </c>
      <c r="D47" s="6"/>
      <c r="E47" s="190">
        <v>0</v>
      </c>
    </row>
    <row r="48" spans="1:14">
      <c r="B48" s="122"/>
      <c r="D48" s="6"/>
      <c r="E48" s="47"/>
    </row>
    <row r="49" spans="1:14" s="142" customFormat="1" ht="28">
      <c r="A49" s="144"/>
      <c r="B49" s="143" t="s">
        <v>18</v>
      </c>
      <c r="C49" s="79" t="s">
        <v>1</v>
      </c>
      <c r="D49" s="79" t="s">
        <v>16</v>
      </c>
      <c r="E49" s="79" t="s">
        <v>74</v>
      </c>
      <c r="F49" s="79" t="s">
        <v>17</v>
      </c>
      <c r="J49" s="189"/>
      <c r="N49" s="184"/>
    </row>
    <row r="50" spans="1:14">
      <c r="B50" s="178"/>
      <c r="C50" s="30"/>
      <c r="D50" s="30"/>
      <c r="E50" s="51"/>
      <c r="F50" s="30"/>
    </row>
    <row r="51" spans="1:14">
      <c r="C51" s="51" t="s">
        <v>21</v>
      </c>
      <c r="D51" s="57"/>
      <c r="E51" s="72">
        <f>E47</f>
        <v>0</v>
      </c>
      <c r="F51" s="140" t="e">
        <f>E51*($D$4*D51/60)</f>
        <v>#DIV/0!</v>
      </c>
    </row>
    <row r="52" spans="1:14">
      <c r="B52" s="10"/>
      <c r="C52" s="28" t="s">
        <v>14</v>
      </c>
      <c r="D52" s="57"/>
      <c r="E52" s="72">
        <f>E47</f>
        <v>0</v>
      </c>
      <c r="F52" s="140" t="e">
        <f>E52*($E$4*D52/60)</f>
        <v>#DIV/0!</v>
      </c>
    </row>
    <row r="53" spans="1:14">
      <c r="B53" s="29"/>
      <c r="C53" s="28" t="s">
        <v>15</v>
      </c>
      <c r="D53" s="57"/>
      <c r="E53" s="66">
        <f>E47</f>
        <v>0</v>
      </c>
      <c r="F53" s="140" t="e">
        <f>E53*($F$4*D53/60)</f>
        <v>#DIV/0!</v>
      </c>
    </row>
    <row r="54" spans="1:14">
      <c r="B54" s="29"/>
      <c r="C54" s="28" t="s">
        <v>36</v>
      </c>
      <c r="D54" s="57"/>
      <c r="E54" s="66">
        <f>E47</f>
        <v>0</v>
      </c>
      <c r="F54" s="140">
        <f>E54*($H$4*D54/60)</f>
        <v>0</v>
      </c>
    </row>
    <row r="55" spans="1:14">
      <c r="B55" s="29"/>
      <c r="C55" s="28" t="s">
        <v>30</v>
      </c>
      <c r="D55" s="57"/>
      <c r="E55" s="66">
        <f>E47</f>
        <v>0</v>
      </c>
      <c r="F55" s="140">
        <f>E55*(H44*D55/60)</f>
        <v>0</v>
      </c>
    </row>
    <row r="56" spans="1:14">
      <c r="B56" s="29"/>
      <c r="C56" s="28" t="s">
        <v>25</v>
      </c>
      <c r="D56" s="57"/>
      <c r="E56" s="66">
        <f>E47</f>
        <v>0</v>
      </c>
      <c r="F56" s="140">
        <f>E56*($I$4*D56/60)</f>
        <v>0</v>
      </c>
    </row>
    <row r="57" spans="1:14">
      <c r="C57" s="28" t="s">
        <v>19</v>
      </c>
      <c r="D57" s="30"/>
      <c r="E57" s="51"/>
      <c r="F57" s="138">
        <v>0</v>
      </c>
    </row>
    <row r="58" spans="1:14">
      <c r="C58" s="59" t="s">
        <v>20</v>
      </c>
      <c r="D58" s="30"/>
      <c r="E58" s="51"/>
      <c r="F58" s="139" t="e">
        <f>SUM(F51:F57)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2"/>
  <sheetViews>
    <sheetView showGridLines="0" topLeftCell="A3" zoomScale="125" zoomScaleNormal="125" zoomScalePageLayoutView="125" workbookViewId="0">
      <selection activeCell="D36" sqref="D36"/>
    </sheetView>
  </sheetViews>
  <sheetFormatPr baseColWidth="10" defaultColWidth="8.83203125" defaultRowHeight="12" x14ac:dyDescent="0"/>
  <cols>
    <col min="1" max="1" width="35.83203125" style="82" customWidth="1"/>
    <col min="2" max="2" width="22.33203125" style="81" customWidth="1"/>
    <col min="3" max="3" width="22.83203125" style="82" bestFit="1" customWidth="1"/>
    <col min="4" max="4" width="14.6640625" style="81" bestFit="1" customWidth="1"/>
    <col min="5" max="8" width="8.83203125" style="82"/>
    <col min="9" max="9" width="57.5" style="82" bestFit="1" customWidth="1"/>
    <col min="10" max="10" width="28.33203125" style="82" bestFit="1" customWidth="1"/>
    <col min="11" max="16384" width="8.83203125" style="82"/>
  </cols>
  <sheetData>
    <row r="1" spans="1:10" ht="15">
      <c r="A1" s="95" t="s">
        <v>78</v>
      </c>
      <c r="B1" s="92"/>
      <c r="C1" s="93"/>
      <c r="D1" s="92"/>
      <c r="H1" s="83"/>
      <c r="I1" s="80"/>
      <c r="J1" s="84"/>
    </row>
    <row r="2" spans="1:10" ht="14">
      <c r="A2" s="91"/>
      <c r="B2" s="92"/>
      <c r="C2" s="93"/>
      <c r="D2" s="92"/>
      <c r="I2" s="85"/>
      <c r="J2" s="84"/>
    </row>
    <row r="3" spans="1:10" ht="14">
      <c r="A3" s="102" t="s">
        <v>79</v>
      </c>
      <c r="B3" s="103"/>
      <c r="C3" s="96"/>
      <c r="D3" s="103"/>
      <c r="J3" s="84"/>
    </row>
    <row r="4" spans="1:10" ht="15">
      <c r="A4" s="104" t="s">
        <v>80</v>
      </c>
      <c r="B4" s="105"/>
      <c r="C4" s="104"/>
      <c r="D4" s="105"/>
      <c r="I4" s="86"/>
      <c r="J4" s="87"/>
    </row>
    <row r="5" spans="1:10" ht="15">
      <c r="A5" s="104" t="s">
        <v>81</v>
      </c>
      <c r="B5" s="105"/>
      <c r="C5" s="104"/>
      <c r="D5" s="105"/>
      <c r="I5" s="86"/>
      <c r="J5" s="87"/>
    </row>
    <row r="6" spans="1:10" ht="15">
      <c r="A6" s="104" t="s">
        <v>82</v>
      </c>
      <c r="B6" s="105"/>
      <c r="C6" s="104"/>
      <c r="D6" s="105"/>
      <c r="I6" s="86"/>
      <c r="J6" s="87"/>
    </row>
    <row r="7" spans="1:10" ht="15">
      <c r="A7" s="106"/>
      <c r="B7" s="107"/>
      <c r="C7" s="106"/>
      <c r="D7" s="107"/>
      <c r="I7" s="86"/>
      <c r="J7" s="87"/>
    </row>
    <row r="8" spans="1:10" ht="15">
      <c r="A8" s="108" t="s">
        <v>83</v>
      </c>
      <c r="B8" s="103"/>
      <c r="C8" s="96"/>
      <c r="D8" s="103"/>
      <c r="I8" s="86"/>
      <c r="J8" s="87"/>
    </row>
    <row r="9" spans="1:10" ht="15">
      <c r="A9" s="96" t="s">
        <v>84</v>
      </c>
      <c r="B9" s="109" t="s">
        <v>85</v>
      </c>
      <c r="C9" s="96"/>
      <c r="D9" s="107"/>
      <c r="I9" s="86"/>
      <c r="J9" s="87"/>
    </row>
    <row r="10" spans="1:10" ht="15">
      <c r="A10" s="96" t="s">
        <v>86</v>
      </c>
      <c r="B10" s="194">
        <v>0</v>
      </c>
      <c r="C10" s="96"/>
      <c r="D10" s="103"/>
      <c r="I10" s="86"/>
      <c r="J10" s="87"/>
    </row>
    <row r="11" spans="1:10" ht="15">
      <c r="A11" s="96" t="s">
        <v>87</v>
      </c>
      <c r="B11" s="196">
        <v>0</v>
      </c>
      <c r="C11" s="96"/>
      <c r="D11" s="103"/>
      <c r="I11" s="86"/>
      <c r="J11" s="87"/>
    </row>
    <row r="12" spans="1:10" ht="15">
      <c r="A12" s="96"/>
      <c r="B12" s="103"/>
      <c r="C12" s="96"/>
      <c r="D12" s="103"/>
      <c r="I12" s="86"/>
      <c r="J12" s="87"/>
    </row>
    <row r="13" spans="1:10" ht="15">
      <c r="A13" s="97"/>
      <c r="B13" s="103"/>
      <c r="C13" s="96"/>
      <c r="D13" s="103"/>
      <c r="I13" s="86"/>
      <c r="J13" s="87"/>
    </row>
    <row r="14" spans="1:10" ht="15">
      <c r="A14" s="97"/>
      <c r="B14" s="103"/>
      <c r="C14" s="96"/>
      <c r="D14" s="103"/>
      <c r="I14" s="86"/>
      <c r="J14" s="87"/>
    </row>
    <row r="15" spans="1:10" ht="15">
      <c r="A15" s="96" t="s">
        <v>88</v>
      </c>
      <c r="B15" s="103"/>
      <c r="C15" s="96"/>
      <c r="D15" s="103"/>
      <c r="I15" s="86"/>
      <c r="J15" s="87"/>
    </row>
    <row r="16" spans="1:10" ht="15">
      <c r="A16" s="96" t="s">
        <v>89</v>
      </c>
      <c r="B16" s="103"/>
      <c r="C16" s="96" t="s">
        <v>90</v>
      </c>
      <c r="D16" s="103"/>
      <c r="I16" s="86"/>
      <c r="J16" s="87"/>
    </row>
    <row r="17" spans="1:9" ht="14">
      <c r="A17" s="96" t="s">
        <v>91</v>
      </c>
      <c r="B17" s="195">
        <v>0</v>
      </c>
      <c r="C17" s="96" t="s">
        <v>92</v>
      </c>
      <c r="D17" s="195">
        <v>0</v>
      </c>
    </row>
    <row r="18" spans="1:9" ht="15">
      <c r="A18" s="96" t="s">
        <v>93</v>
      </c>
      <c r="B18" s="103">
        <f>B17*20/100</f>
        <v>0</v>
      </c>
      <c r="C18" s="96" t="s">
        <v>94</v>
      </c>
      <c r="D18" s="103">
        <f>D17*B10/100</f>
        <v>0</v>
      </c>
      <c r="I18" s="88"/>
    </row>
    <row r="19" spans="1:9" ht="14">
      <c r="A19" s="96"/>
      <c r="B19" s="103"/>
      <c r="C19" s="96" t="s">
        <v>95</v>
      </c>
      <c r="D19" s="103">
        <f>D17-D18</f>
        <v>0</v>
      </c>
      <c r="I19" s="85"/>
    </row>
    <row r="20" spans="1:9" ht="15">
      <c r="A20" s="96"/>
      <c r="B20" s="103"/>
      <c r="C20" s="96" t="s">
        <v>96</v>
      </c>
      <c r="D20" s="103">
        <f>D19*20/100</f>
        <v>0</v>
      </c>
      <c r="I20" s="86"/>
    </row>
    <row r="21" spans="1:9" ht="15">
      <c r="A21" s="96"/>
      <c r="B21" s="103"/>
      <c r="C21" s="96" t="s">
        <v>97</v>
      </c>
      <c r="D21" s="103">
        <f>B11</f>
        <v>0</v>
      </c>
      <c r="I21" s="86"/>
    </row>
    <row r="22" spans="1:9" ht="15">
      <c r="A22" s="96"/>
      <c r="B22" s="103"/>
      <c r="C22" s="96"/>
      <c r="D22" s="103"/>
      <c r="I22" s="86"/>
    </row>
    <row r="23" spans="1:9" ht="15">
      <c r="A23" s="96"/>
      <c r="B23" s="103"/>
      <c r="C23" s="96"/>
      <c r="D23" s="103"/>
      <c r="I23" s="86"/>
    </row>
    <row r="24" spans="1:9" ht="15">
      <c r="A24" s="96" t="s">
        <v>98</v>
      </c>
      <c r="B24" s="103">
        <f>B17+B18</f>
        <v>0</v>
      </c>
      <c r="C24" s="96"/>
      <c r="D24" s="103">
        <f>D19+D20+D21</f>
        <v>0</v>
      </c>
      <c r="I24" s="86"/>
    </row>
    <row r="25" spans="1:9" ht="15">
      <c r="A25" s="96"/>
      <c r="B25" s="103"/>
      <c r="C25" s="96"/>
      <c r="D25" s="103"/>
      <c r="I25" s="86"/>
    </row>
    <row r="26" spans="1:9" ht="15">
      <c r="A26" s="96" t="s">
        <v>99</v>
      </c>
      <c r="B26" s="103">
        <f>D24-B24</f>
        <v>0</v>
      </c>
      <c r="C26" s="96"/>
      <c r="D26" s="103"/>
      <c r="I26" s="86"/>
    </row>
    <row r="27" spans="1:9" ht="15">
      <c r="A27" s="96"/>
      <c r="B27" s="103"/>
      <c r="C27" s="96"/>
      <c r="D27" s="103"/>
      <c r="I27" s="86"/>
    </row>
    <row r="28" spans="1:9" ht="15">
      <c r="I28" s="86"/>
    </row>
    <row r="29" spans="1:9" ht="15">
      <c r="I29" s="86"/>
    </row>
    <row r="30" spans="1:9" ht="15">
      <c r="I30" s="86"/>
    </row>
    <row r="31" spans="1:9" ht="15">
      <c r="I31" s="86"/>
    </row>
    <row r="32" spans="1:9" ht="15">
      <c r="I32" s="86"/>
    </row>
    <row r="33" spans="9:9" ht="15">
      <c r="I33" s="86"/>
    </row>
    <row r="34" spans="9:9" ht="15">
      <c r="I34" s="86"/>
    </row>
    <row r="36" spans="9:9" ht="15">
      <c r="I36" s="88"/>
    </row>
    <row r="37" spans="9:9">
      <c r="I37" s="85"/>
    </row>
    <row r="38" spans="9:9" ht="15">
      <c r="I38" s="86"/>
    </row>
    <row r="39" spans="9:9" ht="15">
      <c r="I39" s="86"/>
    </row>
    <row r="40" spans="9:9" ht="15">
      <c r="I40" s="86"/>
    </row>
    <row r="41" spans="9:9" ht="15">
      <c r="I41" s="86"/>
    </row>
    <row r="42" spans="9:9" ht="15">
      <c r="I42" s="86"/>
    </row>
    <row r="43" spans="9:9" ht="15">
      <c r="I43" s="86"/>
    </row>
    <row r="44" spans="9:9" ht="15">
      <c r="I44" s="86"/>
    </row>
    <row r="45" spans="9:9" ht="15">
      <c r="I45" s="86"/>
    </row>
    <row r="46" spans="9:9" ht="15">
      <c r="I46" s="86"/>
    </row>
    <row r="47" spans="9:9" ht="15">
      <c r="I47" s="86"/>
    </row>
    <row r="48" spans="9:9" ht="15">
      <c r="I48" s="86"/>
    </row>
    <row r="49" spans="1:9" ht="15">
      <c r="A49" s="89"/>
      <c r="I49" s="86"/>
    </row>
    <row r="50" spans="1:9" ht="15">
      <c r="A50" s="89"/>
      <c r="I50" s="86"/>
    </row>
    <row r="51" spans="1:9" ht="15">
      <c r="A51" s="89"/>
      <c r="I51" s="86"/>
    </row>
    <row r="52" spans="1:9" ht="15">
      <c r="A52" s="90"/>
      <c r="I52" s="86"/>
    </row>
    <row r="53" spans="1:9" ht="15">
      <c r="A53" s="90"/>
    </row>
    <row r="54" spans="1:9" ht="15">
      <c r="A54" s="90"/>
    </row>
    <row r="55" spans="1:9" ht="15">
      <c r="A55" s="90"/>
    </row>
    <row r="56" spans="1:9" ht="15">
      <c r="A56" s="90"/>
    </row>
    <row r="57" spans="1:9" ht="15">
      <c r="A57" s="90"/>
    </row>
    <row r="58" spans="1:9" ht="15">
      <c r="A58" s="90"/>
    </row>
    <row r="71" spans="1:1" ht="15">
      <c r="A71" s="86">
        <v>242</v>
      </c>
    </row>
    <row r="74" spans="1:1" ht="15">
      <c r="A74" s="89" t="s">
        <v>100</v>
      </c>
    </row>
    <row r="75" spans="1:1" ht="15">
      <c r="A75" s="89" t="s">
        <v>101</v>
      </c>
    </row>
    <row r="76" spans="1:1" ht="15">
      <c r="A76" s="89" t="s">
        <v>102</v>
      </c>
    </row>
    <row r="77" spans="1:1" ht="15">
      <c r="A77" s="90" t="s">
        <v>103</v>
      </c>
    </row>
    <row r="78" spans="1:1" ht="15">
      <c r="A78" s="90" t="s">
        <v>104</v>
      </c>
    </row>
    <row r="79" spans="1:1" ht="15">
      <c r="A79" s="90" t="s">
        <v>105</v>
      </c>
    </row>
    <row r="80" spans="1:1" ht="15">
      <c r="A80" s="90" t="s">
        <v>106</v>
      </c>
    </row>
    <row r="81" spans="1:1" ht="15">
      <c r="A81" s="90" t="s">
        <v>107</v>
      </c>
    </row>
    <row r="82" spans="1:1" ht="15">
      <c r="A82" s="90" t="s">
        <v>108</v>
      </c>
    </row>
  </sheetData>
  <hyperlinks>
    <hyperlink ref="A8" location="'Annex G SFE'!A1" display="For SFE Tables Click here"/>
  </hyperlinks>
  <printOptions gridLines="1"/>
  <pageMargins left="0.75" right="0.75" top="1" bottom="1" header="0.5" footer="0.5"/>
  <pageSetup paperSize="9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zoomScale="125" zoomScaleNormal="125" zoomScalePageLayoutView="125" workbookViewId="0">
      <selection activeCell="A19" sqref="A19"/>
    </sheetView>
  </sheetViews>
  <sheetFormatPr baseColWidth="10" defaultColWidth="8.83203125" defaultRowHeight="12" x14ac:dyDescent="0"/>
  <cols>
    <col min="1" max="1" width="57.5" style="82" bestFit="1" customWidth="1"/>
    <col min="2" max="2" width="28.6640625" style="82" bestFit="1" customWidth="1"/>
    <col min="3" max="16384" width="8.83203125" style="82"/>
  </cols>
  <sheetData>
    <row r="1" spans="1:2" ht="15">
      <c r="A1" s="95" t="s">
        <v>109</v>
      </c>
      <c r="B1" s="99"/>
    </row>
    <row r="2" spans="1:2" ht="15">
      <c r="A2" s="98" t="s">
        <v>110</v>
      </c>
      <c r="B2" s="99"/>
    </row>
    <row r="3" spans="1:2" ht="15">
      <c r="A3" s="94" t="s">
        <v>111</v>
      </c>
      <c r="B3" s="99" t="s">
        <v>112</v>
      </c>
    </row>
    <row r="4" spans="1:2" ht="15">
      <c r="A4" s="94" t="s">
        <v>113</v>
      </c>
      <c r="B4" s="100">
        <v>3.17</v>
      </c>
    </row>
    <row r="5" spans="1:2" ht="15">
      <c r="A5" s="94" t="s">
        <v>114</v>
      </c>
      <c r="B5" s="100">
        <v>5.93</v>
      </c>
    </row>
    <row r="6" spans="1:2" ht="15">
      <c r="A6" s="94" t="s">
        <v>115</v>
      </c>
      <c r="B6" s="100">
        <v>7.21</v>
      </c>
    </row>
    <row r="7" spans="1:2" ht="15">
      <c r="A7" s="94" t="s">
        <v>116</v>
      </c>
      <c r="B7" s="100">
        <v>8.06</v>
      </c>
    </row>
    <row r="8" spans="1:2" ht="15">
      <c r="A8" s="94" t="s">
        <v>117</v>
      </c>
      <c r="B8" s="100">
        <v>8.68</v>
      </c>
    </row>
    <row r="9" spans="1:2" ht="15">
      <c r="A9" s="94" t="s">
        <v>118</v>
      </c>
      <c r="B9" s="100">
        <v>9.19</v>
      </c>
    </row>
    <row r="10" spans="1:2" ht="15">
      <c r="A10" s="94" t="s">
        <v>119</v>
      </c>
      <c r="B10" s="100">
        <v>9.6</v>
      </c>
    </row>
    <row r="11" spans="1:2" ht="15">
      <c r="A11" s="94" t="s">
        <v>120</v>
      </c>
      <c r="B11" s="100">
        <v>9.9700000000000006</v>
      </c>
    </row>
    <row r="12" spans="1:2" ht="15">
      <c r="A12" s="94" t="s">
        <v>121</v>
      </c>
      <c r="B12" s="100">
        <v>10.29</v>
      </c>
    </row>
    <row r="13" spans="1:2" ht="15">
      <c r="A13" s="94" t="s">
        <v>122</v>
      </c>
      <c r="B13" s="100">
        <v>10.57</v>
      </c>
    </row>
    <row r="14" spans="1:2" ht="15">
      <c r="A14" s="94" t="s">
        <v>123</v>
      </c>
      <c r="B14" s="100">
        <v>10.82</v>
      </c>
    </row>
    <row r="15" spans="1:2" ht="15">
      <c r="A15" s="94" t="s">
        <v>124</v>
      </c>
      <c r="B15" s="100">
        <v>11.03</v>
      </c>
    </row>
    <row r="16" spans="1:2" ht="15">
      <c r="A16" s="94" t="s">
        <v>125</v>
      </c>
      <c r="B16" s="100">
        <v>11.18</v>
      </c>
    </row>
    <row r="17" spans="1:2" ht="15">
      <c r="A17" s="94"/>
      <c r="B17" s="94"/>
    </row>
    <row r="18" spans="1:2" ht="15">
      <c r="A18" s="95" t="s">
        <v>126</v>
      </c>
      <c r="B18" s="94"/>
    </row>
    <row r="19" spans="1:2" ht="15">
      <c r="A19" s="98" t="s">
        <v>127</v>
      </c>
      <c r="B19" s="94"/>
    </row>
    <row r="20" spans="1:2" ht="15">
      <c r="A20" s="94" t="s">
        <v>128</v>
      </c>
      <c r="B20" s="94" t="s">
        <v>129</v>
      </c>
    </row>
    <row r="21" spans="1:2" ht="15">
      <c r="A21" s="94" t="s">
        <v>130</v>
      </c>
      <c r="B21" s="94">
        <v>2.3090000000000002</v>
      </c>
    </row>
    <row r="22" spans="1:2" ht="15">
      <c r="A22" s="94" t="s">
        <v>131</v>
      </c>
      <c r="B22" s="94">
        <v>2.2759999999999998</v>
      </c>
    </row>
    <row r="23" spans="1:2" ht="15">
      <c r="A23" s="94" t="s">
        <v>132</v>
      </c>
      <c r="B23" s="94">
        <v>2.246</v>
      </c>
    </row>
    <row r="24" spans="1:2" ht="15">
      <c r="A24" s="94" t="s">
        <v>133</v>
      </c>
      <c r="B24" s="94">
        <v>2.218</v>
      </c>
    </row>
    <row r="25" spans="1:2" ht="15">
      <c r="A25" s="94" t="s">
        <v>134</v>
      </c>
      <c r="B25" s="94">
        <v>2.1920000000000002</v>
      </c>
    </row>
    <row r="26" spans="1:2" ht="15">
      <c r="A26" s="94" t="s">
        <v>135</v>
      </c>
      <c r="B26" s="94">
        <v>2.1680000000000001</v>
      </c>
    </row>
    <row r="27" spans="1:2" ht="15">
      <c r="A27" s="94" t="s">
        <v>136</v>
      </c>
      <c r="B27" s="94">
        <v>2.145</v>
      </c>
    </row>
    <row r="28" spans="1:2" ht="15">
      <c r="A28" s="94" t="s">
        <v>137</v>
      </c>
      <c r="B28" s="94">
        <v>2.125</v>
      </c>
    </row>
    <row r="29" spans="1:2" ht="15">
      <c r="A29" s="94" t="s">
        <v>138</v>
      </c>
      <c r="B29" s="94">
        <v>2.1070000000000002</v>
      </c>
    </row>
    <row r="30" spans="1:2" ht="15">
      <c r="A30" s="94" t="s">
        <v>139</v>
      </c>
      <c r="B30" s="94">
        <v>2.09</v>
      </c>
    </row>
    <row r="31" spans="1:2" ht="15">
      <c r="A31" s="94" t="s">
        <v>140</v>
      </c>
      <c r="B31" s="94">
        <v>2.0760000000000001</v>
      </c>
    </row>
    <row r="32" spans="1:2" ht="15">
      <c r="A32" s="94" t="s">
        <v>141</v>
      </c>
      <c r="B32" s="94">
        <v>2.0640000000000001</v>
      </c>
    </row>
    <row r="33" spans="1:2" ht="15">
      <c r="A33" s="94" t="s">
        <v>142</v>
      </c>
      <c r="B33" s="94">
        <v>2.0529999999999999</v>
      </c>
    </row>
    <row r="34" spans="1:2" ht="15">
      <c r="A34" s="94" t="s">
        <v>143</v>
      </c>
      <c r="B34" s="94">
        <v>2.0449999999999999</v>
      </c>
    </row>
    <row r="35" spans="1:2" ht="15">
      <c r="A35" s="94"/>
      <c r="B35" s="94"/>
    </row>
    <row r="36" spans="1:2" ht="15">
      <c r="A36" s="95" t="s">
        <v>144</v>
      </c>
      <c r="B36" s="94"/>
    </row>
    <row r="37" spans="1:2" ht="15">
      <c r="A37" s="98" t="s">
        <v>127</v>
      </c>
      <c r="B37" s="94"/>
    </row>
    <row r="38" spans="1:2" ht="15">
      <c r="A38" s="94" t="s">
        <v>128</v>
      </c>
      <c r="B38" s="94" t="s">
        <v>129</v>
      </c>
    </row>
    <row r="39" spans="1:2" ht="15">
      <c r="A39" s="94" t="s">
        <v>130</v>
      </c>
      <c r="B39" s="94">
        <v>2.4060000000000001</v>
      </c>
    </row>
    <row r="40" spans="1:2" ht="15">
      <c r="A40" s="94" t="s">
        <v>145</v>
      </c>
      <c r="B40" s="94">
        <v>2.3730000000000002</v>
      </c>
    </row>
    <row r="41" spans="1:2" ht="15">
      <c r="A41" s="94" t="s">
        <v>132</v>
      </c>
      <c r="B41" s="94">
        <v>2.343</v>
      </c>
    </row>
    <row r="42" spans="1:2" ht="15">
      <c r="A42" s="94" t="s">
        <v>133</v>
      </c>
      <c r="B42" s="94">
        <v>2.3149999999999999</v>
      </c>
    </row>
    <row r="43" spans="1:2" ht="15">
      <c r="A43" s="94" t="s">
        <v>146</v>
      </c>
      <c r="B43" s="94">
        <v>2.2890000000000001</v>
      </c>
    </row>
    <row r="44" spans="1:2" ht="15">
      <c r="A44" s="94" t="s">
        <v>135</v>
      </c>
      <c r="B44" s="94">
        <v>2.2650000000000001</v>
      </c>
    </row>
    <row r="45" spans="1:2" ht="15">
      <c r="A45" s="94" t="s">
        <v>136</v>
      </c>
      <c r="B45" s="94">
        <v>2.242</v>
      </c>
    </row>
    <row r="46" spans="1:2" ht="15">
      <c r="A46" s="94" t="s">
        <v>137</v>
      </c>
      <c r="B46" s="94">
        <v>2.222</v>
      </c>
    </row>
    <row r="47" spans="1:2" ht="15">
      <c r="A47" s="94" t="s">
        <v>138</v>
      </c>
      <c r="B47" s="94">
        <v>2.2040000000000002</v>
      </c>
    </row>
    <row r="48" spans="1:2" ht="15">
      <c r="A48" s="94" t="s">
        <v>139</v>
      </c>
      <c r="B48" s="94">
        <v>2.1869999999999998</v>
      </c>
    </row>
    <row r="49" spans="1:2" ht="15">
      <c r="A49" s="94" t="s">
        <v>140</v>
      </c>
      <c r="B49" s="94">
        <v>2.173</v>
      </c>
    </row>
    <row r="50" spans="1:2" ht="15">
      <c r="A50" s="94" t="s">
        <v>141</v>
      </c>
      <c r="B50" s="94">
        <v>2.161</v>
      </c>
    </row>
    <row r="51" spans="1:2" ht="15">
      <c r="A51" s="94" t="s">
        <v>142</v>
      </c>
      <c r="B51" s="94">
        <v>2.15</v>
      </c>
    </row>
    <row r="52" spans="1:2" ht="15">
      <c r="A52" s="94" t="s">
        <v>143</v>
      </c>
      <c r="B52" s="94">
        <v>2.1419999999999999</v>
      </c>
    </row>
    <row r="53" spans="1:2" ht="15">
      <c r="A53" s="94"/>
      <c r="B53" s="94"/>
    </row>
    <row r="54" spans="1:2" ht="15">
      <c r="A54" s="101"/>
      <c r="B54" s="101"/>
    </row>
    <row r="55" spans="1:2" ht="15">
      <c r="A55" s="101"/>
      <c r="B55" s="101"/>
    </row>
  </sheetData>
  <hyperlinks>
    <hyperlink ref="A2" location="Calculator!A1" display="Cick here to return to Calculator"/>
    <hyperlink ref="A19" location="Calculator!A1" display="Click here to return to calculator"/>
    <hyperlink ref="A37" location="Calculator!A1" display="Click here to return to calculator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" customWidth="1"/>
  </cols>
  <sheetData>
    <row r="1" spans="1:14" ht="23">
      <c r="A1" s="126" t="s">
        <v>148</v>
      </c>
      <c r="B1" s="124"/>
      <c r="C1" s="12"/>
      <c r="D1" s="13"/>
      <c r="E1" s="13"/>
      <c r="F1" s="13"/>
      <c r="G1" s="47"/>
      <c r="H1" s="13"/>
    </row>
    <row r="2" spans="1:14" ht="23">
      <c r="A2" s="120"/>
      <c r="B2" s="12"/>
      <c r="C2" s="12"/>
      <c r="D2" s="13"/>
      <c r="E2" s="13"/>
      <c r="F2" s="13"/>
      <c r="G2" s="47"/>
      <c r="H2" s="13"/>
    </row>
    <row r="3" spans="1:14">
      <c r="A3" s="61"/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A4" s="61"/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A5" s="61"/>
      <c r="B5" s="52"/>
      <c r="C5" s="53"/>
      <c r="D5" s="53"/>
      <c r="E5" s="53"/>
      <c r="F5" s="53"/>
      <c r="G5" s="53"/>
      <c r="H5" s="14"/>
    </row>
    <row r="6" spans="1:14">
      <c r="A6" s="61"/>
      <c r="B6" s="6"/>
      <c r="C6" s="6"/>
      <c r="D6" s="6"/>
      <c r="E6" s="6"/>
      <c r="F6" s="6"/>
      <c r="G6" s="7"/>
      <c r="H6" s="12"/>
    </row>
    <row r="7" spans="1:14">
      <c r="A7" s="61"/>
      <c r="B7" s="6"/>
      <c r="C7" s="70" t="s">
        <v>149</v>
      </c>
      <c r="D7" s="6"/>
      <c r="E7" s="58">
        <v>0</v>
      </c>
      <c r="F7" s="6"/>
      <c r="G7" t="s">
        <v>147</v>
      </c>
      <c r="H7" s="12"/>
      <c r="I7" s="58">
        <v>0</v>
      </c>
    </row>
    <row r="8" spans="1:14">
      <c r="A8" s="61"/>
      <c r="B8" s="6"/>
      <c r="C8" s="70"/>
      <c r="D8" s="6"/>
      <c r="E8" s="74"/>
      <c r="F8" s="6"/>
      <c r="H8" s="12"/>
      <c r="I8" s="74"/>
    </row>
    <row r="9" spans="1:14" s="44" customFormat="1" ht="28">
      <c r="A9" s="146"/>
      <c r="B9" s="133" t="s">
        <v>18</v>
      </c>
      <c r="C9" s="77" t="s">
        <v>1</v>
      </c>
      <c r="D9" s="77" t="s">
        <v>16</v>
      </c>
      <c r="E9" s="77" t="s">
        <v>39</v>
      </c>
      <c r="F9" s="77" t="s">
        <v>17</v>
      </c>
      <c r="H9" s="36"/>
      <c r="J9" s="134" t="s">
        <v>76</v>
      </c>
      <c r="M9" s="44" t="s">
        <v>44</v>
      </c>
      <c r="N9" s="44" t="s">
        <v>40</v>
      </c>
    </row>
    <row r="10" spans="1:14">
      <c r="A10" s="61"/>
      <c r="B10" s="50"/>
      <c r="C10" s="30"/>
      <c r="D10" s="30"/>
      <c r="E10" s="30"/>
      <c r="F10" s="30"/>
      <c r="H10" s="47"/>
    </row>
    <row r="11" spans="1:14">
      <c r="A11" s="61"/>
      <c r="C11" s="51" t="s">
        <v>21</v>
      </c>
      <c r="D11" s="57"/>
      <c r="E11" s="58">
        <f>E7*I7</f>
        <v>0</v>
      </c>
      <c r="F11" s="140" t="e">
        <f>E11*($D$4*D11/60)</f>
        <v>#DIV/0!</v>
      </c>
      <c r="H11" s="47"/>
      <c r="J11" t="s">
        <v>41</v>
      </c>
      <c r="K11" s="67">
        <v>37.94</v>
      </c>
      <c r="L11" t="s">
        <v>43</v>
      </c>
      <c r="M11" s="71">
        <f>E7</f>
        <v>0</v>
      </c>
      <c r="N11" s="68">
        <f>+K11*M11</f>
        <v>0</v>
      </c>
    </row>
    <row r="12" spans="1:14">
      <c r="A12" s="61"/>
      <c r="B12" s="10"/>
      <c r="C12" s="28" t="s">
        <v>14</v>
      </c>
      <c r="D12" s="57"/>
      <c r="E12" s="58">
        <f>E7*I7</f>
        <v>0</v>
      </c>
      <c r="F12" s="140" t="e">
        <f>E12*($E$4*D12/60)</f>
        <v>#DIV/0!</v>
      </c>
      <c r="H12" s="47"/>
      <c r="J12" t="s">
        <v>42</v>
      </c>
      <c r="K12" s="67">
        <v>25.29</v>
      </c>
      <c r="L12" t="s">
        <v>43</v>
      </c>
      <c r="M12" s="71">
        <f>E7</f>
        <v>0</v>
      </c>
      <c r="N12" s="68">
        <f>+K12*M12</f>
        <v>0</v>
      </c>
    </row>
    <row r="13" spans="1:14">
      <c r="A13" s="61"/>
      <c r="B13" s="29"/>
      <c r="C13" s="28" t="s">
        <v>15</v>
      </c>
      <c r="D13" s="57"/>
      <c r="E13" s="75">
        <f>E7*I7</f>
        <v>0</v>
      </c>
      <c r="F13" s="140" t="e">
        <f>E13*($F$4*D13/60)</f>
        <v>#DIV/0!</v>
      </c>
      <c r="H13" s="47"/>
      <c r="N13" s="76"/>
    </row>
    <row r="14" spans="1:14">
      <c r="A14" s="61"/>
      <c r="B14" s="29"/>
      <c r="C14" s="28" t="s">
        <v>36</v>
      </c>
      <c r="D14" s="57"/>
      <c r="E14" s="75">
        <f>E7*I7</f>
        <v>0</v>
      </c>
      <c r="F14" s="140">
        <f>E14*($H$4*D14/60)</f>
        <v>0</v>
      </c>
      <c r="H14" s="47"/>
    </row>
    <row r="15" spans="1:14">
      <c r="A15" s="61"/>
      <c r="B15" s="29"/>
      <c r="C15" s="28" t="s">
        <v>30</v>
      </c>
      <c r="D15" s="57"/>
      <c r="E15" s="75">
        <f>E7*I7</f>
        <v>0</v>
      </c>
      <c r="F15" s="140">
        <f>E15*(H4*D15/60)</f>
        <v>0</v>
      </c>
      <c r="H15" s="47"/>
    </row>
    <row r="16" spans="1:14">
      <c r="A16" s="61"/>
      <c r="B16" s="29"/>
      <c r="C16" s="28" t="s">
        <v>25</v>
      </c>
      <c r="D16" s="57"/>
      <c r="E16" s="75">
        <f>E7*I7</f>
        <v>0</v>
      </c>
      <c r="F16" s="140">
        <f>E16*($I$4*D16/60)</f>
        <v>0</v>
      </c>
      <c r="H16" s="47"/>
    </row>
    <row r="17" spans="1:8">
      <c r="A17" s="61"/>
      <c r="B17" s="29"/>
      <c r="C17" s="28" t="s">
        <v>37</v>
      </c>
      <c r="D17" s="57"/>
      <c r="E17" s="66">
        <v>1</v>
      </c>
      <c r="F17" s="140" t="e">
        <f>C4*(D17/60)</f>
        <v>#DIV/0!</v>
      </c>
      <c r="H17" s="47"/>
    </row>
    <row r="18" spans="1:8">
      <c r="C18" s="28" t="s">
        <v>19</v>
      </c>
      <c r="D18" s="30"/>
      <c r="E18" s="30"/>
      <c r="F18" s="138">
        <v>0</v>
      </c>
      <c r="H18" s="47"/>
    </row>
    <row r="19" spans="1:8">
      <c r="C19" s="59" t="s">
        <v>20</v>
      </c>
      <c r="D19" s="30"/>
      <c r="E19" s="30"/>
      <c r="F19" s="145" t="e">
        <f>SUM(F11:F18)</f>
        <v>#DIV/0!</v>
      </c>
      <c r="H19" s="47"/>
    </row>
    <row r="20" spans="1:8">
      <c r="C20" s="59"/>
      <c r="D20" s="30"/>
      <c r="E20" s="30"/>
      <c r="F20" s="60"/>
      <c r="H20" s="47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C4" sqref="C4"/>
    </sheetView>
  </sheetViews>
  <sheetFormatPr baseColWidth="10" defaultColWidth="11.5" defaultRowHeight="14" x14ac:dyDescent="0"/>
  <cols>
    <col min="5" max="5" width="13.5" customWidth="1"/>
    <col min="13" max="13" width="15.5" customWidth="1"/>
    <col min="14" max="14" width="14.1640625" customWidth="1"/>
  </cols>
  <sheetData>
    <row r="1" spans="1:14" ht="23">
      <c r="A1" s="127" t="s">
        <v>150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6"/>
      <c r="C7" s="70" t="s">
        <v>61</v>
      </c>
      <c r="D7" s="6"/>
      <c r="E7" s="58">
        <v>0</v>
      </c>
      <c r="F7" s="6"/>
      <c r="G7" s="131" t="s">
        <v>63</v>
      </c>
      <c r="H7" s="12"/>
      <c r="I7" s="132" t="s">
        <v>64</v>
      </c>
    </row>
    <row r="8" spans="1:14">
      <c r="B8" s="6"/>
      <c r="C8" s="70"/>
      <c r="D8" s="6"/>
      <c r="E8" s="74"/>
      <c r="F8" s="6"/>
      <c r="G8" s="23"/>
      <c r="H8" s="12"/>
    </row>
    <row r="9" spans="1:14" s="142" customFormat="1" ht="28">
      <c r="B9" s="143" t="s">
        <v>18</v>
      </c>
      <c r="C9" s="77" t="s">
        <v>1</v>
      </c>
      <c r="D9" s="77" t="s">
        <v>16</v>
      </c>
      <c r="E9" s="77" t="s">
        <v>62</v>
      </c>
      <c r="F9" s="77" t="s">
        <v>17</v>
      </c>
      <c r="H9" s="36"/>
      <c r="J9" s="144" t="s">
        <v>76</v>
      </c>
      <c r="M9" s="142" t="s">
        <v>66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K10" s="67">
        <v>150</v>
      </c>
      <c r="L10" t="s">
        <v>65</v>
      </c>
      <c r="M10" s="71">
        <f>E7*13</f>
        <v>0</v>
      </c>
      <c r="N10" s="68">
        <f>+K10*M10</f>
        <v>0</v>
      </c>
    </row>
    <row r="11" spans="1:14">
      <c r="C11" s="51" t="s">
        <v>21</v>
      </c>
      <c r="D11" s="57"/>
      <c r="E11" s="72">
        <v>13</v>
      </c>
      <c r="F11" s="73" t="e">
        <f>E11*($D$4*D11/60)</f>
        <v>#DIV/0!</v>
      </c>
      <c r="H11" s="47"/>
      <c r="K11" s="67"/>
      <c r="N11" s="68"/>
    </row>
    <row r="12" spans="1:14">
      <c r="B12" s="10"/>
      <c r="C12" s="28" t="s">
        <v>14</v>
      </c>
      <c r="D12" s="57"/>
      <c r="E12" s="72">
        <v>13</v>
      </c>
      <c r="F12" s="73" t="e">
        <f>E12*($E$4*D12/60)</f>
        <v>#DIV/0!</v>
      </c>
      <c r="H12" s="47"/>
      <c r="N12" s="68"/>
    </row>
    <row r="13" spans="1:14">
      <c r="B13" s="29"/>
      <c r="C13" s="28" t="s">
        <v>15</v>
      </c>
      <c r="D13" s="57"/>
      <c r="E13" s="72">
        <v>13</v>
      </c>
      <c r="F13" s="73" t="e">
        <f>E13*($F$4*D13/60)</f>
        <v>#DIV/0!</v>
      </c>
      <c r="H13" s="47"/>
      <c r="N13" s="76"/>
    </row>
    <row r="14" spans="1:14">
      <c r="B14" s="29"/>
      <c r="C14" s="28" t="s">
        <v>36</v>
      </c>
      <c r="D14" s="57"/>
      <c r="E14" s="72">
        <v>13</v>
      </c>
      <c r="F14" s="73">
        <f>E14*($H$4*D14/60)</f>
        <v>0</v>
      </c>
      <c r="H14" s="47"/>
    </row>
    <row r="15" spans="1:14">
      <c r="B15" s="29"/>
      <c r="C15" s="28" t="s">
        <v>30</v>
      </c>
      <c r="D15" s="57"/>
      <c r="E15" s="72">
        <v>13</v>
      </c>
      <c r="F15" s="73">
        <f>E15*(H4*D15/60)</f>
        <v>0</v>
      </c>
      <c r="H15" s="47"/>
    </row>
    <row r="16" spans="1:14">
      <c r="B16" s="29"/>
      <c r="C16" s="28" t="s">
        <v>25</v>
      </c>
      <c r="D16" s="57"/>
      <c r="E16" s="72">
        <v>13</v>
      </c>
      <c r="F16" s="73">
        <f>E16*($I$4*D16/60)</f>
        <v>0</v>
      </c>
      <c r="H16" s="47"/>
    </row>
    <row r="17" spans="2:14">
      <c r="B17" s="29"/>
      <c r="C17" s="28" t="s">
        <v>60</v>
      </c>
      <c r="D17" s="57"/>
      <c r="E17" s="66">
        <v>1</v>
      </c>
      <c r="F17" s="73" t="e">
        <f>C4*(D17/60)</f>
        <v>#DIV/0!</v>
      </c>
      <c r="H17" s="47"/>
    </row>
    <row r="18" spans="2:14">
      <c r="C18" s="28" t="s">
        <v>19</v>
      </c>
      <c r="D18" s="30"/>
      <c r="E18" s="30"/>
      <c r="F18" s="27">
        <v>0</v>
      </c>
      <c r="H18" s="47"/>
    </row>
    <row r="19" spans="2:14" ht="18">
      <c r="C19" s="59" t="s">
        <v>20</v>
      </c>
      <c r="D19" s="30"/>
      <c r="E19" s="30"/>
      <c r="F19" s="125" t="e">
        <f>SUM(F11:F18)</f>
        <v>#DIV/0!</v>
      </c>
      <c r="H19" s="47"/>
      <c r="J19" s="147" t="s">
        <v>99</v>
      </c>
      <c r="N19" s="129" t="e">
        <f>N10-F19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33203125" customWidth="1"/>
  </cols>
  <sheetData>
    <row r="1" spans="1:14" ht="23">
      <c r="A1" s="127" t="s">
        <v>170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A7" s="61"/>
      <c r="B7" s="6"/>
      <c r="C7" s="70" t="s">
        <v>149</v>
      </c>
      <c r="D7" s="6"/>
      <c r="E7" s="58">
        <v>0</v>
      </c>
      <c r="F7" s="6"/>
      <c r="G7" t="s">
        <v>151</v>
      </c>
      <c r="H7" s="12"/>
      <c r="J7" s="58">
        <v>0</v>
      </c>
    </row>
    <row r="8" spans="1:14">
      <c r="A8" s="135"/>
      <c r="B8" s="6"/>
      <c r="C8" s="70"/>
      <c r="D8" s="6"/>
      <c r="E8" s="74"/>
      <c r="F8" s="6"/>
      <c r="H8" s="12"/>
      <c r="I8" s="74"/>
    </row>
    <row r="9" spans="1:14" s="142" customFormat="1" ht="28">
      <c r="B9" s="143" t="s">
        <v>18</v>
      </c>
      <c r="C9" s="77" t="s">
        <v>1</v>
      </c>
      <c r="D9" s="77" t="s">
        <v>16</v>
      </c>
      <c r="E9" s="77" t="s">
        <v>39</v>
      </c>
      <c r="F9" s="77" t="s">
        <v>17</v>
      </c>
      <c r="H9" s="36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K10" s="67">
        <v>20.23</v>
      </c>
      <c r="L10" t="s">
        <v>43</v>
      </c>
      <c r="M10" s="141">
        <f>E7</f>
        <v>0</v>
      </c>
      <c r="N10" s="68">
        <f>+K10*M10</f>
        <v>0</v>
      </c>
    </row>
    <row r="11" spans="1:14">
      <c r="C11" s="51" t="s">
        <v>21</v>
      </c>
      <c r="D11" s="57"/>
      <c r="E11" s="58">
        <f>J7</f>
        <v>0</v>
      </c>
      <c r="F11" s="140" t="e">
        <f>E11*($D$4*D11/60)</f>
        <v>#DIV/0!</v>
      </c>
      <c r="H11" s="47"/>
      <c r="K11" s="67"/>
      <c r="N11" s="68"/>
    </row>
    <row r="12" spans="1:14">
      <c r="B12" s="10"/>
      <c r="C12" s="28" t="s">
        <v>14</v>
      </c>
      <c r="D12" s="57"/>
      <c r="E12" s="58">
        <f>J7</f>
        <v>0</v>
      </c>
      <c r="F12" s="140" t="e">
        <f>E12*($E$4*D12/60)</f>
        <v>#DIV/0!</v>
      </c>
      <c r="H12" s="47"/>
      <c r="N12" s="68"/>
    </row>
    <row r="13" spans="1:14">
      <c r="B13" s="29"/>
      <c r="C13" s="28" t="s">
        <v>15</v>
      </c>
      <c r="D13" s="57"/>
      <c r="E13" s="58">
        <f>J7</f>
        <v>0</v>
      </c>
      <c r="F13" s="140" t="e">
        <f>E13*($F$4*D13/60)</f>
        <v>#DIV/0!</v>
      </c>
      <c r="H13" s="47"/>
      <c r="N13" s="76"/>
    </row>
    <row r="14" spans="1:14">
      <c r="B14" s="29"/>
      <c r="C14" s="28" t="s">
        <v>36</v>
      </c>
      <c r="D14" s="57"/>
      <c r="E14" s="58">
        <f>J7</f>
        <v>0</v>
      </c>
      <c r="F14" s="140">
        <f>E14*($H$4*D14/60)</f>
        <v>0</v>
      </c>
      <c r="H14" s="47"/>
    </row>
    <row r="15" spans="1:14">
      <c r="B15" s="29"/>
      <c r="C15" s="28" t="s">
        <v>30</v>
      </c>
      <c r="D15" s="57"/>
      <c r="E15" s="58">
        <f>J7</f>
        <v>0</v>
      </c>
      <c r="F15" s="140">
        <f>E15*(H4*D15/60)</f>
        <v>0</v>
      </c>
      <c r="H15" s="47"/>
    </row>
    <row r="16" spans="1:14">
      <c r="B16" s="29"/>
      <c r="C16" s="28" t="s">
        <v>25</v>
      </c>
      <c r="D16" s="57"/>
      <c r="E16" s="58">
        <f>J7</f>
        <v>0</v>
      </c>
      <c r="F16" s="140">
        <f>E16*($I$4*D16/60)</f>
        <v>0</v>
      </c>
      <c r="H16" s="47"/>
    </row>
    <row r="17" spans="2:14">
      <c r="B17" s="29"/>
      <c r="C17" s="28" t="s">
        <v>37</v>
      </c>
      <c r="D17" s="57"/>
      <c r="E17" s="66">
        <v>1</v>
      </c>
      <c r="F17" s="140" t="e">
        <f>C4*(D17/60)</f>
        <v>#DIV/0!</v>
      </c>
      <c r="H17" s="47"/>
    </row>
    <row r="18" spans="2:14">
      <c r="C18" s="28" t="s">
        <v>19</v>
      </c>
      <c r="D18" s="30"/>
      <c r="E18" s="30"/>
      <c r="F18" s="138">
        <v>0</v>
      </c>
      <c r="H18" s="47"/>
    </row>
    <row r="19" spans="2:14" ht="18">
      <c r="C19" s="59" t="s">
        <v>20</v>
      </c>
      <c r="D19" s="30"/>
      <c r="E19" s="30"/>
      <c r="F19" s="145" t="e">
        <f>SUM(F11:F18)</f>
        <v>#DIV/0!</v>
      </c>
      <c r="H19" s="47"/>
      <c r="J19" s="147" t="s">
        <v>99</v>
      </c>
      <c r="N19" s="129" t="e">
        <f>N10-F19</f>
        <v>#DIV/0!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5" customWidth="1"/>
  </cols>
  <sheetData>
    <row r="1" spans="1:14" ht="23">
      <c r="A1" s="127" t="s">
        <v>152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>
      <c r="B7" s="6"/>
      <c r="C7" s="70" t="s">
        <v>48</v>
      </c>
      <c r="D7" s="6"/>
      <c r="E7" s="58">
        <v>0</v>
      </c>
      <c r="F7" s="6"/>
      <c r="G7" s="7"/>
      <c r="H7" s="12"/>
    </row>
    <row r="8" spans="1:14">
      <c r="B8" s="6"/>
      <c r="C8" s="70"/>
      <c r="D8" s="6"/>
      <c r="E8" s="74"/>
      <c r="F8" s="6"/>
      <c r="G8" s="7"/>
      <c r="H8" s="12"/>
    </row>
    <row r="9" spans="1:14" s="44" customFormat="1" ht="28">
      <c r="B9" s="133" t="s">
        <v>18</v>
      </c>
      <c r="C9" s="77" t="s">
        <v>1</v>
      </c>
      <c r="D9" s="77" t="s">
        <v>16</v>
      </c>
      <c r="E9" s="77" t="s">
        <v>39</v>
      </c>
      <c r="F9" s="77" t="s">
        <v>17</v>
      </c>
      <c r="H9" s="36"/>
      <c r="J9" s="134" t="s">
        <v>76</v>
      </c>
      <c r="M9" s="44" t="s">
        <v>44</v>
      </c>
      <c r="N9" s="44" t="s">
        <v>40</v>
      </c>
    </row>
    <row r="10" spans="1:14">
      <c r="B10" s="50"/>
      <c r="C10" s="30"/>
      <c r="D10" s="30"/>
      <c r="E10" s="30"/>
      <c r="F10" s="30"/>
      <c r="H10" s="47"/>
      <c r="K10" s="128">
        <v>11.02</v>
      </c>
      <c r="L10" t="s">
        <v>43</v>
      </c>
      <c r="M10" s="71">
        <f>E7</f>
        <v>0</v>
      </c>
      <c r="N10" s="68">
        <f>+K10*M10</f>
        <v>0</v>
      </c>
    </row>
    <row r="11" spans="1:14">
      <c r="C11" s="51" t="s">
        <v>21</v>
      </c>
      <c r="D11" s="57"/>
      <c r="E11" s="58">
        <f>E7</f>
        <v>0</v>
      </c>
      <c r="F11" s="140" t="e">
        <f>E11*($D$4*D11/60)</f>
        <v>#DIV/0!</v>
      </c>
      <c r="H11" s="47"/>
      <c r="K11" s="136"/>
      <c r="N11" s="68"/>
    </row>
    <row r="12" spans="1:14">
      <c r="B12" s="10"/>
      <c r="C12" s="28" t="s">
        <v>14</v>
      </c>
      <c r="D12" s="57"/>
      <c r="E12" s="58">
        <f>E7</f>
        <v>0</v>
      </c>
      <c r="F12" s="140" t="e">
        <f>E12*($E$4*D12/60)</f>
        <v>#DIV/0!</v>
      </c>
      <c r="H12" s="47"/>
      <c r="J12" s="85" t="s">
        <v>153</v>
      </c>
      <c r="K12" s="136"/>
      <c r="N12" s="76"/>
    </row>
    <row r="13" spans="1:14">
      <c r="B13" s="29"/>
      <c r="C13" s="28" t="s">
        <v>15</v>
      </c>
      <c r="D13" s="57"/>
      <c r="E13" s="58">
        <f>E7</f>
        <v>0</v>
      </c>
      <c r="F13" s="140" t="e">
        <f>E13*($F$4*D13/60)</f>
        <v>#DIV/0!</v>
      </c>
      <c r="H13" s="47"/>
      <c r="K13" s="136"/>
      <c r="N13" s="76"/>
    </row>
    <row r="14" spans="1:14">
      <c r="B14" s="29"/>
      <c r="C14" s="28" t="s">
        <v>36</v>
      </c>
      <c r="D14" s="57"/>
      <c r="E14" s="58">
        <f>E7</f>
        <v>0</v>
      </c>
      <c r="F14" s="140">
        <f>E14*($H$4*D14/60)</f>
        <v>0</v>
      </c>
      <c r="H14" s="47"/>
      <c r="K14" s="137">
        <v>0</v>
      </c>
      <c r="M14" s="71">
        <f>E7</f>
        <v>0</v>
      </c>
      <c r="N14" s="128">
        <f>M14*K14</f>
        <v>0</v>
      </c>
    </row>
    <row r="15" spans="1:14">
      <c r="B15" s="29"/>
      <c r="C15" s="28" t="s">
        <v>30</v>
      </c>
      <c r="D15" s="57"/>
      <c r="E15" s="58">
        <f>E7</f>
        <v>0</v>
      </c>
      <c r="F15" s="140">
        <f>E15*(H4*D15/60)</f>
        <v>0</v>
      </c>
      <c r="H15" s="47"/>
      <c r="K15" s="136"/>
    </row>
    <row r="16" spans="1:14">
      <c r="B16" s="29"/>
      <c r="C16" s="28" t="s">
        <v>25</v>
      </c>
      <c r="D16" s="57"/>
      <c r="E16" s="58">
        <f>E7</f>
        <v>0</v>
      </c>
      <c r="F16" s="140">
        <f>E16*($I$4*D16/60)</f>
        <v>0</v>
      </c>
      <c r="H16" s="47"/>
    </row>
    <row r="17" spans="2:14">
      <c r="B17" s="29"/>
      <c r="C17" s="28" t="s">
        <v>37</v>
      </c>
      <c r="D17" s="57"/>
      <c r="E17" s="66">
        <v>1</v>
      </c>
      <c r="F17" s="140" t="e">
        <f>C4*(D17/60)</f>
        <v>#DIV/0!</v>
      </c>
      <c r="H17" s="47"/>
    </row>
    <row r="18" spans="2:14">
      <c r="C18" s="28" t="s">
        <v>19</v>
      </c>
      <c r="D18" s="30"/>
      <c r="E18" s="30"/>
      <c r="F18" s="138">
        <v>0</v>
      </c>
      <c r="H18" s="47"/>
    </row>
    <row r="19" spans="2:14" ht="18">
      <c r="C19" s="59" t="s">
        <v>20</v>
      </c>
      <c r="D19" s="30"/>
      <c r="E19" s="30"/>
      <c r="F19" s="145" t="e">
        <f>SUM(F11:F18)</f>
        <v>#DIV/0!</v>
      </c>
      <c r="H19" s="47"/>
      <c r="J19" s="130" t="s">
        <v>99</v>
      </c>
      <c r="N19" s="129" t="e">
        <f>(N10+N14)-F19</f>
        <v>#DIV/0!</v>
      </c>
    </row>
  </sheetData>
  <hyperlinks>
    <hyperlink ref="J12" location="Calculator!A1" display="Profit/loss for any Personally Administered Drug estimated using calculator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6640625" customWidth="1"/>
    <col min="10" max="10" width="19.33203125" customWidth="1"/>
    <col min="12" max="12" width="15.1640625" customWidth="1"/>
  </cols>
  <sheetData>
    <row r="1" spans="1:14" ht="23">
      <c r="A1" s="127" t="s">
        <v>154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18">
      <c r="B7" s="148" t="s">
        <v>51</v>
      </c>
      <c r="C7" s="70" t="s">
        <v>48</v>
      </c>
      <c r="D7" s="6"/>
      <c r="E7" s="58">
        <v>0</v>
      </c>
      <c r="F7" s="6"/>
      <c r="G7" s="7"/>
      <c r="H7" s="12"/>
    </row>
    <row r="8" spans="1:14">
      <c r="B8" s="54"/>
      <c r="C8" s="70"/>
      <c r="D8" s="6"/>
      <c r="E8" s="74"/>
      <c r="F8" s="6"/>
      <c r="H8" s="36"/>
    </row>
    <row r="9" spans="1:14" s="142" customFormat="1" ht="28">
      <c r="B9" s="156" t="s">
        <v>18</v>
      </c>
      <c r="C9" s="77" t="s">
        <v>1</v>
      </c>
      <c r="D9" s="77" t="s">
        <v>16</v>
      </c>
      <c r="E9" s="77" t="s">
        <v>39</v>
      </c>
      <c r="F9" s="77" t="s">
        <v>17</v>
      </c>
      <c r="H9" s="149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J10" t="s">
        <v>51</v>
      </c>
      <c r="K10" s="128">
        <v>82.1</v>
      </c>
      <c r="L10" t="s">
        <v>52</v>
      </c>
      <c r="M10" s="71">
        <f>E7</f>
        <v>0</v>
      </c>
      <c r="N10" s="68">
        <f>+K10*M10</f>
        <v>0</v>
      </c>
    </row>
    <row r="11" spans="1:14">
      <c r="C11" s="51" t="s">
        <v>21</v>
      </c>
      <c r="D11" s="57"/>
      <c r="E11" s="72">
        <f>E7</f>
        <v>0</v>
      </c>
      <c r="F11" s="150" t="e">
        <f>E11*($D$4*D11/60)</f>
        <v>#DIV/0!</v>
      </c>
      <c r="H11" s="47"/>
      <c r="J11" t="s">
        <v>155</v>
      </c>
      <c r="K11" s="128">
        <v>120</v>
      </c>
      <c r="L11" t="s">
        <v>52</v>
      </c>
      <c r="M11" s="71">
        <f>E23</f>
        <v>0</v>
      </c>
      <c r="N11" s="128">
        <f>K11*M11</f>
        <v>0</v>
      </c>
    </row>
    <row r="12" spans="1:14">
      <c r="B12" s="10"/>
      <c r="C12" s="28" t="s">
        <v>14</v>
      </c>
      <c r="D12" s="57"/>
      <c r="E12" s="72">
        <f>E7</f>
        <v>0</v>
      </c>
      <c r="F12" s="150" t="e">
        <f>E12*($E$4*D12/60)</f>
        <v>#DIV/0!</v>
      </c>
      <c r="H12" s="47"/>
      <c r="J12" t="s">
        <v>156</v>
      </c>
      <c r="K12" s="128">
        <v>21.78</v>
      </c>
      <c r="L12" t="s">
        <v>52</v>
      </c>
      <c r="M12" s="71">
        <f>E39</f>
        <v>0</v>
      </c>
      <c r="N12" s="68">
        <f>+K12*M12</f>
        <v>0</v>
      </c>
    </row>
    <row r="13" spans="1:14">
      <c r="B13" s="29"/>
      <c r="C13" s="28" t="s">
        <v>15</v>
      </c>
      <c r="D13" s="57"/>
      <c r="E13" s="72">
        <f>E7</f>
        <v>0</v>
      </c>
      <c r="F13" s="150" t="e">
        <f>E13*($F$4*D13/60)</f>
        <v>#DIV/0!</v>
      </c>
      <c r="H13" s="47"/>
      <c r="N13" s="76"/>
    </row>
    <row r="14" spans="1:14">
      <c r="B14" s="29"/>
      <c r="C14" s="28" t="s">
        <v>36</v>
      </c>
      <c r="D14" s="57"/>
      <c r="E14" s="72">
        <f>E7</f>
        <v>0</v>
      </c>
      <c r="F14" s="150">
        <f>E14*($H$4*D14/60)</f>
        <v>0</v>
      </c>
      <c r="H14" s="47"/>
      <c r="J14" s="85" t="s">
        <v>153</v>
      </c>
      <c r="K14" s="136"/>
      <c r="N14" s="76"/>
    </row>
    <row r="15" spans="1:14">
      <c r="B15" s="29"/>
      <c r="C15" s="28" t="s">
        <v>30</v>
      </c>
      <c r="D15" s="57"/>
      <c r="E15" s="72">
        <f>E7</f>
        <v>0</v>
      </c>
      <c r="F15" s="150">
        <f>E15*(H4*D15/60)</f>
        <v>0</v>
      </c>
      <c r="H15" s="47"/>
      <c r="K15" s="136"/>
      <c r="N15" s="76"/>
    </row>
    <row r="16" spans="1:14">
      <c r="B16" s="29"/>
      <c r="C16" s="28" t="s">
        <v>25</v>
      </c>
      <c r="D16" s="57"/>
      <c r="E16" s="72">
        <f>E7</f>
        <v>0</v>
      </c>
      <c r="F16" s="150">
        <f>E16*($I$4*D16/60)</f>
        <v>0</v>
      </c>
      <c r="H16" s="47"/>
      <c r="K16" s="137">
        <v>20</v>
      </c>
      <c r="M16" s="71">
        <f>E7+E23</f>
        <v>0</v>
      </c>
      <c r="N16" s="128">
        <f>M16*K16</f>
        <v>0</v>
      </c>
    </row>
    <row r="17" spans="2:14">
      <c r="B17" s="29"/>
      <c r="C17" s="28" t="s">
        <v>37</v>
      </c>
      <c r="D17" s="57"/>
      <c r="E17" s="66">
        <v>1</v>
      </c>
      <c r="F17" s="150" t="e">
        <f>C4*(D17/60)</f>
        <v>#DIV/0!</v>
      </c>
      <c r="H17" s="47"/>
      <c r="K17" s="136"/>
    </row>
    <row r="18" spans="2:14">
      <c r="B18" s="29"/>
      <c r="C18" s="28" t="s">
        <v>49</v>
      </c>
      <c r="D18" s="28">
        <v>30</v>
      </c>
      <c r="E18" s="28">
        <v>1</v>
      </c>
      <c r="F18" s="150">
        <f>E18*($I$4*D18/60)</f>
        <v>0</v>
      </c>
      <c r="H18" s="47"/>
    </row>
    <row r="19" spans="2:14">
      <c r="C19" s="28" t="s">
        <v>19</v>
      </c>
      <c r="D19" s="155">
        <v>10</v>
      </c>
      <c r="E19" s="74">
        <f>E7</f>
        <v>0</v>
      </c>
      <c r="F19" s="151">
        <f>D19*E19</f>
        <v>0</v>
      </c>
    </row>
    <row r="20" spans="2:14">
      <c r="C20" s="59" t="s">
        <v>20</v>
      </c>
      <c r="D20" s="30"/>
      <c r="E20" s="30"/>
      <c r="F20" s="160" t="e">
        <f>SUM(F11:F19)</f>
        <v>#DIV/0!</v>
      </c>
    </row>
    <row r="21" spans="2:14" ht="18">
      <c r="F21" s="128"/>
      <c r="J21" s="130" t="s">
        <v>99</v>
      </c>
      <c r="N21" s="129" t="e">
        <f>(N10+N11+N12+N16)-(F20+F36+F52)</f>
        <v>#DIV/0!</v>
      </c>
    </row>
    <row r="22" spans="2:14">
      <c r="F22" s="128"/>
    </row>
    <row r="23" spans="2:14" ht="18">
      <c r="B23" s="148" t="s">
        <v>51</v>
      </c>
      <c r="C23" s="70" t="s">
        <v>48</v>
      </c>
      <c r="D23" s="6"/>
      <c r="E23" s="58">
        <v>0</v>
      </c>
      <c r="F23" s="6"/>
    </row>
    <row r="24" spans="2:14">
      <c r="B24" s="54"/>
      <c r="C24" s="70"/>
      <c r="D24" s="6"/>
      <c r="E24" s="74"/>
      <c r="F24" s="6"/>
    </row>
    <row r="25" spans="2:14" ht="28">
      <c r="B25" s="156" t="s">
        <v>18</v>
      </c>
      <c r="C25" s="77" t="s">
        <v>1</v>
      </c>
      <c r="D25" s="77" t="s">
        <v>16</v>
      </c>
      <c r="E25" s="77" t="s">
        <v>39</v>
      </c>
      <c r="F25" s="77" t="s">
        <v>17</v>
      </c>
    </row>
    <row r="26" spans="2:14" s="142" customFormat="1">
      <c r="B26" s="50"/>
      <c r="C26" s="30"/>
      <c r="D26" s="30"/>
      <c r="E26" s="30"/>
      <c r="F26" s="30"/>
    </row>
    <row r="27" spans="2:14">
      <c r="C27" s="51" t="s">
        <v>21</v>
      </c>
      <c r="D27" s="57"/>
      <c r="E27" s="72">
        <f>E23</f>
        <v>0</v>
      </c>
      <c r="F27" s="150" t="e">
        <f>E27*($D$4*D27/60)</f>
        <v>#DIV/0!</v>
      </c>
    </row>
    <row r="28" spans="2:14">
      <c r="B28" s="10"/>
      <c r="C28" s="28" t="s">
        <v>14</v>
      </c>
      <c r="D28" s="57"/>
      <c r="E28" s="72">
        <f>E23</f>
        <v>0</v>
      </c>
      <c r="F28" s="150" t="e">
        <f>E28*($E$4*D28/60)</f>
        <v>#DIV/0!</v>
      </c>
    </row>
    <row r="29" spans="2:14">
      <c r="B29" s="29"/>
      <c r="C29" s="28" t="s">
        <v>15</v>
      </c>
      <c r="D29" s="57"/>
      <c r="E29" s="72">
        <f>E23</f>
        <v>0</v>
      </c>
      <c r="F29" s="150" t="e">
        <f>E29*($F$4*D29/60)</f>
        <v>#DIV/0!</v>
      </c>
    </row>
    <row r="30" spans="2:14">
      <c r="B30" s="29"/>
      <c r="C30" s="28" t="s">
        <v>36</v>
      </c>
      <c r="D30" s="57"/>
      <c r="E30" s="72">
        <f>E23</f>
        <v>0</v>
      </c>
      <c r="F30" s="150">
        <f>E30*($H$4*D30/60)</f>
        <v>0</v>
      </c>
    </row>
    <row r="31" spans="2:14">
      <c r="B31" s="29"/>
      <c r="C31" s="28" t="s">
        <v>30</v>
      </c>
      <c r="D31" s="57"/>
      <c r="E31" s="72">
        <f>E23</f>
        <v>0</v>
      </c>
      <c r="F31" s="150">
        <f>E31*(H20*D31/60)</f>
        <v>0</v>
      </c>
    </row>
    <row r="32" spans="2:14">
      <c r="B32" s="29"/>
      <c r="C32" s="28" t="s">
        <v>25</v>
      </c>
      <c r="D32" s="57"/>
      <c r="E32" s="72">
        <f>E23</f>
        <v>0</v>
      </c>
      <c r="F32" s="150">
        <f>E32*($I$4*D32/60)</f>
        <v>0</v>
      </c>
    </row>
    <row r="33" spans="2:6">
      <c r="B33" s="29"/>
      <c r="C33" s="28" t="s">
        <v>37</v>
      </c>
      <c r="D33" s="57"/>
      <c r="E33" s="72">
        <f>E23</f>
        <v>0</v>
      </c>
      <c r="F33" s="150" t="e">
        <f>C4*(D33/60)</f>
        <v>#DIV/0!</v>
      </c>
    </row>
    <row r="34" spans="2:6">
      <c r="B34" s="29"/>
      <c r="C34" s="28" t="s">
        <v>49</v>
      </c>
      <c r="D34" s="28">
        <v>0</v>
      </c>
      <c r="E34" s="28">
        <v>1</v>
      </c>
      <c r="F34" s="150">
        <f>E34*($I$4*D34/60)</f>
        <v>0</v>
      </c>
    </row>
    <row r="35" spans="2:6">
      <c r="C35" s="28" t="s">
        <v>19</v>
      </c>
      <c r="D35" s="155">
        <v>10</v>
      </c>
      <c r="E35" s="74">
        <f>E23</f>
        <v>0</v>
      </c>
      <c r="F35" s="151">
        <f>D35*E35</f>
        <v>0</v>
      </c>
    </row>
    <row r="36" spans="2:6">
      <c r="C36" s="59" t="s">
        <v>20</v>
      </c>
      <c r="D36" s="30"/>
      <c r="E36" s="30"/>
      <c r="F36" s="160" t="e">
        <f>SUM(F27:F35)</f>
        <v>#DIV/0!</v>
      </c>
    </row>
    <row r="37" spans="2:6">
      <c r="C37" s="59"/>
      <c r="D37" s="30"/>
      <c r="E37" s="30"/>
      <c r="F37" s="152"/>
    </row>
    <row r="38" spans="2:6">
      <c r="F38" s="128"/>
    </row>
    <row r="39" spans="2:6" ht="18">
      <c r="B39" s="148" t="s">
        <v>56</v>
      </c>
      <c r="C39" s="70" t="s">
        <v>48</v>
      </c>
      <c r="D39" s="6"/>
      <c r="E39" s="58"/>
      <c r="F39" s="153"/>
    </row>
    <row r="40" spans="2:6">
      <c r="B40" s="54"/>
      <c r="C40" s="70"/>
      <c r="D40" s="6"/>
      <c r="E40" s="74"/>
      <c r="F40" s="153"/>
    </row>
    <row r="41" spans="2:6" ht="28">
      <c r="B41" s="156" t="s">
        <v>18</v>
      </c>
      <c r="C41" s="77" t="s">
        <v>1</v>
      </c>
      <c r="D41" s="77" t="s">
        <v>16</v>
      </c>
      <c r="E41" s="77" t="s">
        <v>39</v>
      </c>
      <c r="F41" s="154" t="s">
        <v>17</v>
      </c>
    </row>
    <row r="42" spans="2:6">
      <c r="B42" s="50"/>
      <c r="C42" s="30"/>
      <c r="D42" s="30"/>
      <c r="E42" s="30"/>
      <c r="F42" s="155"/>
    </row>
    <row r="43" spans="2:6">
      <c r="C43" s="51" t="s">
        <v>21</v>
      </c>
      <c r="D43" s="57"/>
      <c r="E43" s="72">
        <f>E39</f>
        <v>0</v>
      </c>
      <c r="F43" s="150" t="e">
        <f>E43*($D$4*D43/60)</f>
        <v>#DIV/0!</v>
      </c>
    </row>
    <row r="44" spans="2:6">
      <c r="B44" s="10"/>
      <c r="C44" s="28" t="s">
        <v>14</v>
      </c>
      <c r="D44" s="57"/>
      <c r="E44" s="72">
        <f>E39</f>
        <v>0</v>
      </c>
      <c r="F44" s="150" t="e">
        <f>E44*($E$4*D44/60)</f>
        <v>#DIV/0!</v>
      </c>
    </row>
    <row r="45" spans="2:6">
      <c r="B45" s="29"/>
      <c r="C45" s="28" t="s">
        <v>15</v>
      </c>
      <c r="D45" s="57"/>
      <c r="E45" s="72">
        <f>E39</f>
        <v>0</v>
      </c>
      <c r="F45" s="150" t="e">
        <f>E45*($F$4*D45/60)</f>
        <v>#DIV/0!</v>
      </c>
    </row>
    <row r="46" spans="2:6">
      <c r="B46" s="29"/>
      <c r="C46" s="28" t="s">
        <v>36</v>
      </c>
      <c r="D46" s="57"/>
      <c r="E46" s="72">
        <f>E39</f>
        <v>0</v>
      </c>
      <c r="F46" s="150">
        <f>E46*($H$4*D46/60)</f>
        <v>0</v>
      </c>
    </row>
    <row r="47" spans="2:6">
      <c r="B47" s="29"/>
      <c r="C47" s="28" t="s">
        <v>30</v>
      </c>
      <c r="D47" s="57"/>
      <c r="E47" s="72">
        <f>E39</f>
        <v>0</v>
      </c>
      <c r="F47" s="150">
        <f>E47*(H4*D47/60)</f>
        <v>0</v>
      </c>
    </row>
    <row r="48" spans="2:6">
      <c r="B48" s="29"/>
      <c r="C48" s="28" t="s">
        <v>25</v>
      </c>
      <c r="D48" s="57"/>
      <c r="E48" s="72">
        <f>E39</f>
        <v>0</v>
      </c>
      <c r="F48" s="150">
        <f>E48*($I$4*D48/60)</f>
        <v>0</v>
      </c>
    </row>
    <row r="49" spans="2:6">
      <c r="B49" s="29"/>
      <c r="C49" s="28" t="s">
        <v>37</v>
      </c>
      <c r="D49" s="57"/>
      <c r="E49" s="72">
        <f>E39</f>
        <v>0</v>
      </c>
      <c r="F49" s="150" t="e">
        <f>C4*(D49/60)</f>
        <v>#DIV/0!</v>
      </c>
    </row>
    <row r="50" spans="2:6">
      <c r="B50" s="29"/>
      <c r="C50" s="28" t="s">
        <v>49</v>
      </c>
      <c r="D50" s="28">
        <v>0</v>
      </c>
      <c r="E50" s="28">
        <v>1</v>
      </c>
      <c r="F50" s="150">
        <f>E50*($I$4*D50/60)</f>
        <v>0</v>
      </c>
    </row>
    <row r="51" spans="2:6">
      <c r="C51" s="28" t="s">
        <v>19</v>
      </c>
      <c r="D51" s="157">
        <v>10</v>
      </c>
      <c r="E51" s="158">
        <f>E39</f>
        <v>0</v>
      </c>
      <c r="F51" s="159">
        <f>D51*E51</f>
        <v>0</v>
      </c>
    </row>
    <row r="52" spans="2:6">
      <c r="C52" s="59" t="s">
        <v>20</v>
      </c>
      <c r="D52" s="30"/>
      <c r="E52" s="30"/>
      <c r="F52" s="160" t="e">
        <f>SUM(F43:F51)</f>
        <v>#DIV/0!</v>
      </c>
    </row>
  </sheetData>
  <hyperlinks>
    <hyperlink ref="J14" location="Calculator!A1" display="Profit/loss for any Personally Administered Drug estimated using calculator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5" customWidth="1"/>
    <col min="12" max="12" width="12.6640625" customWidth="1"/>
  </cols>
  <sheetData>
    <row r="1" spans="1:14" ht="23">
      <c r="A1" s="127" t="s">
        <v>157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18">
      <c r="B7" s="148" t="s">
        <v>55</v>
      </c>
      <c r="C7" s="70" t="s">
        <v>48</v>
      </c>
      <c r="D7" s="6"/>
      <c r="E7" s="58"/>
      <c r="F7" s="6"/>
      <c r="G7" s="7"/>
      <c r="H7" s="12"/>
    </row>
    <row r="8" spans="1:14">
      <c r="B8" s="54"/>
      <c r="C8" s="70"/>
      <c r="D8" s="6"/>
      <c r="E8" s="74"/>
      <c r="F8" s="6"/>
      <c r="H8" s="36"/>
    </row>
    <row r="9" spans="1:14" s="142" customFormat="1" ht="28">
      <c r="B9" s="143" t="s">
        <v>18</v>
      </c>
      <c r="C9" s="79" t="s">
        <v>1</v>
      </c>
      <c r="D9" s="79" t="s">
        <v>16</v>
      </c>
      <c r="E9" s="79" t="s">
        <v>39</v>
      </c>
      <c r="F9" s="79" t="s">
        <v>17</v>
      </c>
      <c r="H9" s="149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J10" s="162" t="s">
        <v>53</v>
      </c>
      <c r="K10" s="164">
        <v>44.06</v>
      </c>
      <c r="L10" s="162" t="s">
        <v>52</v>
      </c>
      <c r="M10" s="141">
        <f>E7</f>
        <v>0</v>
      </c>
      <c r="N10" s="68">
        <f>+K10*M10</f>
        <v>0</v>
      </c>
    </row>
    <row r="11" spans="1:14">
      <c r="C11" s="51" t="s">
        <v>21</v>
      </c>
      <c r="D11" s="57"/>
      <c r="E11" s="72">
        <f>E7</f>
        <v>0</v>
      </c>
      <c r="F11" s="150" t="e">
        <f>E11*($D$4*D11/60)</f>
        <v>#DIV/0!</v>
      </c>
      <c r="H11" s="47"/>
      <c r="J11" s="162" t="s">
        <v>54</v>
      </c>
      <c r="K11" s="164">
        <v>88.1</v>
      </c>
      <c r="L11" s="162" t="s">
        <v>52</v>
      </c>
      <c r="M11" s="141">
        <f>E24</f>
        <v>0</v>
      </c>
      <c r="N11" s="68">
        <f>+K11*M11</f>
        <v>0</v>
      </c>
    </row>
    <row r="12" spans="1:14">
      <c r="B12" s="10"/>
      <c r="C12" s="28" t="s">
        <v>14</v>
      </c>
      <c r="D12" s="57"/>
      <c r="E12" s="72">
        <f>E7</f>
        <v>0</v>
      </c>
      <c r="F12" s="150" t="e">
        <f>E12*($E$4*D12/60)</f>
        <v>#DIV/0!</v>
      </c>
      <c r="H12" s="47"/>
      <c r="J12" s="163" t="s">
        <v>6</v>
      </c>
      <c r="K12" s="162"/>
      <c r="L12" s="162"/>
      <c r="M12" s="162"/>
      <c r="N12" s="69">
        <f>SUM(N10:N11)</f>
        <v>0</v>
      </c>
    </row>
    <row r="13" spans="1:14">
      <c r="B13" s="29"/>
      <c r="C13" s="28" t="s">
        <v>15</v>
      </c>
      <c r="D13" s="57"/>
      <c r="E13" s="72">
        <f>E7</f>
        <v>0</v>
      </c>
      <c r="F13" s="150" t="e">
        <f>E13*($F$4*D13/60)</f>
        <v>#DIV/0!</v>
      </c>
      <c r="H13" s="47"/>
    </row>
    <row r="14" spans="1:14">
      <c r="B14" s="29"/>
      <c r="C14" s="28" t="s">
        <v>36</v>
      </c>
      <c r="D14" s="57"/>
      <c r="E14" s="72">
        <f>E7</f>
        <v>0</v>
      </c>
      <c r="F14" s="150">
        <f>E14*($H$4*D14/60)</f>
        <v>0</v>
      </c>
      <c r="H14" s="47"/>
      <c r="J14" s="85" t="s">
        <v>153</v>
      </c>
      <c r="K14" s="136"/>
      <c r="N14" s="76"/>
    </row>
    <row r="15" spans="1:14">
      <c r="B15" s="29"/>
      <c r="C15" s="28" t="s">
        <v>30</v>
      </c>
      <c r="D15" s="57"/>
      <c r="E15" s="72">
        <f>E7</f>
        <v>0</v>
      </c>
      <c r="F15" s="150">
        <f>E15*(H4*D15/60)</f>
        <v>0</v>
      </c>
      <c r="H15" s="47"/>
      <c r="K15" s="136"/>
      <c r="N15" s="76"/>
    </row>
    <row r="16" spans="1:14">
      <c r="B16" s="29"/>
      <c r="C16" s="28" t="s">
        <v>25</v>
      </c>
      <c r="D16" s="57"/>
      <c r="E16" s="72">
        <f>E7</f>
        <v>0</v>
      </c>
      <c r="F16" s="150">
        <f>E16*($I$4*D16/60)</f>
        <v>0</v>
      </c>
      <c r="H16" s="47"/>
      <c r="K16" s="137">
        <v>20</v>
      </c>
      <c r="M16" s="71">
        <f>E7</f>
        <v>0</v>
      </c>
      <c r="N16" s="128">
        <f>M16*K16</f>
        <v>0</v>
      </c>
    </row>
    <row r="17" spans="2:14">
      <c r="B17" s="29"/>
      <c r="C17" s="28" t="s">
        <v>37</v>
      </c>
      <c r="D17" s="57"/>
      <c r="E17" s="72">
        <f>E7</f>
        <v>0</v>
      </c>
      <c r="F17" s="150" t="e">
        <f>C4*(D17/60)</f>
        <v>#DIV/0!</v>
      </c>
      <c r="H17" s="47"/>
      <c r="K17" s="136"/>
    </row>
    <row r="18" spans="2:14">
      <c r="B18" s="29"/>
      <c r="C18" s="28" t="s">
        <v>49</v>
      </c>
      <c r="D18" s="66">
        <v>15</v>
      </c>
      <c r="E18" s="66">
        <v>1</v>
      </c>
      <c r="F18" s="150">
        <f>E18*($I$4*D18/60)</f>
        <v>0</v>
      </c>
      <c r="H18" s="47"/>
    </row>
    <row r="19" spans="2:14">
      <c r="C19" s="28" t="s">
        <v>19</v>
      </c>
      <c r="D19" s="30"/>
      <c r="E19" s="30"/>
      <c r="F19" s="165">
        <v>0</v>
      </c>
    </row>
    <row r="20" spans="2:14">
      <c r="C20" s="59" t="s">
        <v>20</v>
      </c>
      <c r="D20" s="30"/>
      <c r="E20" s="30"/>
      <c r="F20" s="160" t="e">
        <f>SUM(F11:F19)</f>
        <v>#DIV/0!</v>
      </c>
    </row>
    <row r="21" spans="2:14" ht="18">
      <c r="F21" s="128"/>
      <c r="J21" s="130" t="s">
        <v>99</v>
      </c>
      <c r="N21" s="129" t="e">
        <f>(N10+N11+N16)-(F20+F37)</f>
        <v>#DIV/0!</v>
      </c>
    </row>
    <row r="22" spans="2:14">
      <c r="F22" s="128"/>
    </row>
    <row r="23" spans="2:14">
      <c r="F23" s="128"/>
    </row>
    <row r="24" spans="2:14" ht="18">
      <c r="B24" s="148" t="s">
        <v>56</v>
      </c>
      <c r="C24" s="70" t="s">
        <v>48</v>
      </c>
      <c r="D24" s="6"/>
      <c r="E24" s="58"/>
      <c r="F24" s="153"/>
    </row>
    <row r="25" spans="2:14">
      <c r="B25" s="54"/>
      <c r="C25" s="70"/>
      <c r="D25" s="6"/>
      <c r="E25" s="74"/>
      <c r="F25" s="153"/>
    </row>
    <row r="26" spans="2:14" s="142" customFormat="1" ht="28">
      <c r="B26" s="143" t="s">
        <v>18</v>
      </c>
      <c r="C26" s="79" t="s">
        <v>1</v>
      </c>
      <c r="D26" s="79" t="s">
        <v>16</v>
      </c>
      <c r="E26" s="79" t="s">
        <v>39</v>
      </c>
      <c r="F26" s="154" t="s">
        <v>17</v>
      </c>
    </row>
    <row r="27" spans="2:14">
      <c r="B27" s="50"/>
      <c r="C27" s="30"/>
      <c r="D27" s="30"/>
      <c r="E27" s="30"/>
      <c r="F27" s="155"/>
    </row>
    <row r="28" spans="2:14">
      <c r="C28" s="51" t="s">
        <v>21</v>
      </c>
      <c r="D28" s="57"/>
      <c r="E28" s="72">
        <f>E24</f>
        <v>0</v>
      </c>
      <c r="F28" s="150" t="e">
        <f>E28*($D$4*D28/60)</f>
        <v>#DIV/0!</v>
      </c>
    </row>
    <row r="29" spans="2:14">
      <c r="B29" s="10"/>
      <c r="C29" s="28" t="s">
        <v>14</v>
      </c>
      <c r="D29" s="57"/>
      <c r="E29" s="72">
        <f>E24</f>
        <v>0</v>
      </c>
      <c r="F29" s="150" t="e">
        <f>E29*($E$4*D29/60)</f>
        <v>#DIV/0!</v>
      </c>
    </row>
    <row r="30" spans="2:14">
      <c r="B30" s="29"/>
      <c r="C30" s="28" t="s">
        <v>15</v>
      </c>
      <c r="D30" s="57"/>
      <c r="E30" s="72">
        <f>E24</f>
        <v>0</v>
      </c>
      <c r="F30" s="150" t="e">
        <f>E30*($F$4*D30/60)</f>
        <v>#DIV/0!</v>
      </c>
    </row>
    <row r="31" spans="2:14">
      <c r="B31" s="29"/>
      <c r="C31" s="28" t="s">
        <v>36</v>
      </c>
      <c r="D31" s="57"/>
      <c r="E31" s="72">
        <f>E24</f>
        <v>0</v>
      </c>
      <c r="F31" s="150">
        <f>E31*($H$4*D31/60)</f>
        <v>0</v>
      </c>
    </row>
    <row r="32" spans="2:14">
      <c r="B32" s="29"/>
      <c r="C32" s="28" t="s">
        <v>30</v>
      </c>
      <c r="D32" s="57"/>
      <c r="E32" s="72">
        <f>E24</f>
        <v>0</v>
      </c>
      <c r="F32" s="150">
        <f>E32*(H4*D32/60)</f>
        <v>0</v>
      </c>
    </row>
    <row r="33" spans="2:6">
      <c r="B33" s="29"/>
      <c r="C33" s="28" t="s">
        <v>25</v>
      </c>
      <c r="D33" s="57"/>
      <c r="E33" s="72">
        <f>E24</f>
        <v>0</v>
      </c>
      <c r="F33" s="150">
        <f>E33*($I$4*D33/60)</f>
        <v>0</v>
      </c>
    </row>
    <row r="34" spans="2:6">
      <c r="B34" s="29"/>
      <c r="C34" s="28" t="s">
        <v>37</v>
      </c>
      <c r="D34" s="57"/>
      <c r="E34" s="72">
        <f>E24</f>
        <v>0</v>
      </c>
      <c r="F34" s="150" t="e">
        <f>C4*(D34/60)</f>
        <v>#DIV/0!</v>
      </c>
    </row>
    <row r="35" spans="2:6">
      <c r="B35" s="29"/>
      <c r="C35" s="28" t="s">
        <v>49</v>
      </c>
      <c r="D35" s="66">
        <v>15</v>
      </c>
      <c r="E35" s="66">
        <v>1</v>
      </c>
      <c r="F35" s="150">
        <f>E35*($I$4*D35/60)</f>
        <v>0</v>
      </c>
    </row>
    <row r="36" spans="2:6">
      <c r="C36" s="28" t="s">
        <v>19</v>
      </c>
      <c r="D36" s="30"/>
      <c r="E36" s="30"/>
      <c r="F36" s="165">
        <v>0</v>
      </c>
    </row>
    <row r="37" spans="2:6">
      <c r="C37" s="59" t="s">
        <v>20</v>
      </c>
      <c r="D37" s="30"/>
      <c r="E37" s="30"/>
      <c r="F37" s="160" t="e">
        <f>SUM(F28:F36)</f>
        <v>#DIV/0!</v>
      </c>
    </row>
    <row r="38" spans="2:6">
      <c r="F38" s="128"/>
    </row>
  </sheetData>
  <phoneticPr fontId="54" type="noConversion"/>
  <hyperlinks>
    <hyperlink ref="J14" location="Calculator!A1" display="Profit/loss for any Personally Administered Drug estimated using calculator"/>
  </hyperlinks>
  <pageMargins left="0.75" right="0.75" top="1" bottom="1" header="0.5" footer="0.5"/>
  <pageSetup paperSize="9" scale="19" orientation="portrait" horizontalDpi="4294967292" verticalDpi="4294967292"/>
  <colBreaks count="1" manualBreakCount="1">
    <brk id="35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C4" sqref="C4:I4"/>
    </sheetView>
  </sheetViews>
  <sheetFormatPr baseColWidth="10" defaultColWidth="11.5" defaultRowHeight="14" x14ac:dyDescent="0"/>
  <cols>
    <col min="5" max="5" width="13.5" customWidth="1"/>
  </cols>
  <sheetData>
    <row r="1" spans="1:14" ht="23">
      <c r="A1" s="161" t="s">
        <v>169</v>
      </c>
      <c r="B1" s="12"/>
      <c r="C1" s="12"/>
      <c r="D1" s="13"/>
      <c r="E1" s="13"/>
      <c r="F1" s="13"/>
      <c r="G1" s="47"/>
      <c r="H1" s="13"/>
    </row>
    <row r="2" spans="1:14" ht="23">
      <c r="A2" s="161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18">
      <c r="B7" s="148" t="s">
        <v>50</v>
      </c>
      <c r="C7" s="70" t="s">
        <v>48</v>
      </c>
      <c r="D7" s="6"/>
      <c r="E7" s="58">
        <v>0</v>
      </c>
      <c r="F7" s="6"/>
      <c r="G7" s="7"/>
      <c r="H7" s="12"/>
    </row>
    <row r="8" spans="1:14">
      <c r="B8" s="54"/>
      <c r="C8" s="70"/>
      <c r="D8" s="6"/>
      <c r="E8" s="74"/>
      <c r="F8" s="6"/>
      <c r="H8" s="36"/>
    </row>
    <row r="9" spans="1:14" s="142" customFormat="1" ht="28">
      <c r="B9" s="143" t="s">
        <v>18</v>
      </c>
      <c r="C9" s="79" t="s">
        <v>1</v>
      </c>
      <c r="D9" s="79" t="s">
        <v>16</v>
      </c>
      <c r="E9" s="79" t="s">
        <v>39</v>
      </c>
      <c r="F9" s="79" t="s">
        <v>17</v>
      </c>
      <c r="H9" s="149"/>
      <c r="J9" s="144" t="s">
        <v>76</v>
      </c>
      <c r="M9" s="142" t="s">
        <v>44</v>
      </c>
      <c r="N9" s="142" t="s">
        <v>40</v>
      </c>
    </row>
    <row r="10" spans="1:14">
      <c r="B10" s="50"/>
      <c r="C10" s="30"/>
      <c r="D10" s="30"/>
      <c r="E10" s="30"/>
      <c r="F10" s="30"/>
      <c r="H10" s="47"/>
      <c r="K10" s="128">
        <v>25.84</v>
      </c>
      <c r="L10" t="s">
        <v>43</v>
      </c>
      <c r="M10" s="71">
        <f>E7</f>
        <v>0</v>
      </c>
      <c r="N10" s="68">
        <f>+K10*M10</f>
        <v>0</v>
      </c>
    </row>
    <row r="11" spans="1:14">
      <c r="C11" s="51" t="s">
        <v>21</v>
      </c>
      <c r="D11" s="57"/>
      <c r="E11" s="72">
        <f>E7</f>
        <v>0</v>
      </c>
      <c r="F11" s="140" t="e">
        <f>E11*($D$4*D11/60)</f>
        <v>#DIV/0!</v>
      </c>
      <c r="H11" s="47"/>
      <c r="K11" s="67"/>
      <c r="N11" s="68"/>
    </row>
    <row r="12" spans="1:14">
      <c r="B12" s="10"/>
      <c r="C12" s="28" t="s">
        <v>14</v>
      </c>
      <c r="D12" s="57"/>
      <c r="E12" s="72">
        <f>E7</f>
        <v>0</v>
      </c>
      <c r="F12" s="140" t="e">
        <f>E12*($E$4*D12/60)</f>
        <v>#DIV/0!</v>
      </c>
      <c r="H12" s="47"/>
      <c r="N12" s="68"/>
    </row>
    <row r="13" spans="1:14">
      <c r="B13" s="29"/>
      <c r="C13" s="28" t="s">
        <v>15</v>
      </c>
      <c r="D13" s="57"/>
      <c r="E13" s="72">
        <f>E7</f>
        <v>0</v>
      </c>
      <c r="F13" s="140" t="e">
        <f>E13*($F$4*D13/60)</f>
        <v>#DIV/0!</v>
      </c>
      <c r="H13" s="47"/>
    </row>
    <row r="14" spans="1:14">
      <c r="B14" s="29"/>
      <c r="C14" s="28" t="s">
        <v>36</v>
      </c>
      <c r="D14" s="57"/>
      <c r="E14" s="72">
        <f>E7</f>
        <v>0</v>
      </c>
      <c r="F14" s="140">
        <f>E14*($H$4*D14/60)</f>
        <v>0</v>
      </c>
      <c r="H14" s="47"/>
      <c r="J14" s="85" t="s">
        <v>153</v>
      </c>
      <c r="K14" s="136"/>
      <c r="N14" s="76"/>
    </row>
    <row r="15" spans="1:14">
      <c r="B15" s="29"/>
      <c r="C15" s="28" t="s">
        <v>30</v>
      </c>
      <c r="D15" s="57"/>
      <c r="E15" s="72">
        <f>E7</f>
        <v>0</v>
      </c>
      <c r="F15" s="140">
        <f>E15*(H4*D15/60)</f>
        <v>0</v>
      </c>
      <c r="H15" s="47"/>
      <c r="K15" s="136"/>
      <c r="N15" s="76"/>
    </row>
    <row r="16" spans="1:14">
      <c r="B16" s="29"/>
      <c r="C16" s="28" t="s">
        <v>25</v>
      </c>
      <c r="D16" s="57"/>
      <c r="E16" s="72">
        <f>E7</f>
        <v>0</v>
      </c>
      <c r="F16" s="140">
        <f>E16*($I$4*D16/60)</f>
        <v>0</v>
      </c>
      <c r="H16" s="47"/>
      <c r="K16" s="137">
        <v>20</v>
      </c>
      <c r="M16" s="71">
        <f>E7+E23</f>
        <v>0</v>
      </c>
      <c r="N16" s="128">
        <f>M16*K16</f>
        <v>0</v>
      </c>
    </row>
    <row r="17" spans="2:14">
      <c r="B17" s="29"/>
      <c r="C17" s="28" t="s">
        <v>37</v>
      </c>
      <c r="D17" s="57"/>
      <c r="E17" s="66">
        <v>1</v>
      </c>
      <c r="F17" s="140" t="e">
        <f>C4*(D17/60)</f>
        <v>#DIV/0!</v>
      </c>
      <c r="H17" s="47"/>
      <c r="K17" s="136"/>
    </row>
    <row r="18" spans="2:14">
      <c r="B18" s="29"/>
      <c r="C18" s="28" t="s">
        <v>49</v>
      </c>
      <c r="D18" s="28">
        <v>15</v>
      </c>
      <c r="E18" s="28">
        <v>1</v>
      </c>
      <c r="F18" s="140">
        <f>E18*($I$4*D18/60)</f>
        <v>0</v>
      </c>
      <c r="H18" s="47"/>
    </row>
    <row r="19" spans="2:14">
      <c r="C19" s="28" t="s">
        <v>19</v>
      </c>
      <c r="D19" s="30"/>
      <c r="E19" s="30"/>
      <c r="F19" s="138">
        <v>0</v>
      </c>
    </row>
    <row r="20" spans="2:14">
      <c r="C20" s="59" t="s">
        <v>20</v>
      </c>
      <c r="D20" s="30"/>
      <c r="E20" s="30"/>
      <c r="F20" s="145" t="e">
        <f>SUM(F11:F19)</f>
        <v>#DIV/0!</v>
      </c>
    </row>
    <row r="21" spans="2:14" ht="18">
      <c r="J21" s="147" t="s">
        <v>99</v>
      </c>
      <c r="N21" s="129" t="e">
        <f>(N10+N16)-(F20)</f>
        <v>#DIV/0!</v>
      </c>
    </row>
  </sheetData>
  <hyperlinks>
    <hyperlink ref="J14" location="Calculator!A1" display="Profit/loss for any Personally Administered Drug estimated using calculator"/>
  </hyperlink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tabSelected="1" workbookViewId="0">
      <selection activeCell="D16" sqref="D16"/>
    </sheetView>
  </sheetViews>
  <sheetFormatPr baseColWidth="10" defaultColWidth="11.5" defaultRowHeight="14" x14ac:dyDescent="0"/>
  <cols>
    <col min="5" max="5" width="11.6640625" customWidth="1"/>
    <col min="10" max="10" width="11.5" style="162"/>
  </cols>
  <sheetData>
    <row r="1" spans="1:14" ht="23">
      <c r="A1" s="127" t="s">
        <v>158</v>
      </c>
      <c r="B1" s="12"/>
      <c r="C1" s="12"/>
      <c r="D1" s="13"/>
      <c r="E1" s="13"/>
      <c r="F1" s="13"/>
      <c r="G1" s="47"/>
      <c r="H1" s="13"/>
    </row>
    <row r="2" spans="1:14" ht="23">
      <c r="A2" s="127"/>
      <c r="B2" s="12"/>
      <c r="C2" s="12"/>
      <c r="D2" s="13"/>
      <c r="E2" s="13"/>
      <c r="F2" s="13"/>
      <c r="G2" s="47"/>
      <c r="H2" s="13"/>
    </row>
    <row r="3" spans="1:14">
      <c r="B3" s="48" t="s">
        <v>1</v>
      </c>
      <c r="C3" s="65" t="s">
        <v>35</v>
      </c>
      <c r="D3" s="65" t="s">
        <v>31</v>
      </c>
      <c r="E3" s="49" t="s">
        <v>14</v>
      </c>
      <c r="F3" s="49" t="s">
        <v>15</v>
      </c>
      <c r="G3" s="49" t="s">
        <v>36</v>
      </c>
      <c r="H3" s="49" t="s">
        <v>30</v>
      </c>
      <c r="I3" s="64" t="s">
        <v>25</v>
      </c>
    </row>
    <row r="4" spans="1:14">
      <c r="B4" s="29" t="s">
        <v>38</v>
      </c>
      <c r="C4" s="46" t="e">
        <f>'Staff Costings'!B25</f>
        <v>#DIV/0!</v>
      </c>
      <c r="D4" s="46" t="e">
        <f>'Staff Costings'!B42</f>
        <v>#DIV/0!</v>
      </c>
      <c r="E4" s="27" t="e">
        <f>'Staff Costings'!H25</f>
        <v>#DIV/0!</v>
      </c>
      <c r="F4" s="27" t="e">
        <f>'Staff Costings'!E42</f>
        <v>#DIV/0!</v>
      </c>
      <c r="G4" s="27" t="e">
        <f>'Staff Costings'!E25</f>
        <v>#DIV/0!</v>
      </c>
      <c r="H4" s="27">
        <f>'Staff Costings'!K24</f>
        <v>-0.53635627530364383</v>
      </c>
      <c r="I4" s="27">
        <f>'Staff Costings'!N24</f>
        <v>0</v>
      </c>
    </row>
    <row r="5" spans="1:14">
      <c r="B5" s="52"/>
      <c r="C5" s="53"/>
      <c r="D5" s="53"/>
      <c r="E5" s="53"/>
      <c r="F5" s="53"/>
      <c r="G5" s="53"/>
      <c r="H5" s="14"/>
    </row>
    <row r="6" spans="1:14">
      <c r="B6" s="6"/>
      <c r="C6" s="6"/>
      <c r="D6" s="6"/>
      <c r="E6" s="6"/>
      <c r="F6" s="6"/>
      <c r="G6" s="7"/>
      <c r="H6" s="12"/>
    </row>
    <row r="7" spans="1:14" ht="23">
      <c r="A7" s="209" t="s">
        <v>172</v>
      </c>
      <c r="C7" s="59"/>
      <c r="D7" s="30"/>
      <c r="E7" s="30"/>
      <c r="F7" s="145"/>
      <c r="J7" s="147"/>
      <c r="N7" s="12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Staff Costings</vt:lpstr>
      <vt:lpstr>Nursing Homes</vt:lpstr>
      <vt:lpstr>Extended Hours</vt:lpstr>
      <vt:lpstr>DMARDs</vt:lpstr>
      <vt:lpstr>Depo- Provera</vt:lpstr>
      <vt:lpstr>IUDs</vt:lpstr>
      <vt:lpstr>Implants</vt:lpstr>
      <vt:lpstr>Zoladex</vt:lpstr>
      <vt:lpstr>INRs</vt:lpstr>
      <vt:lpstr>Minor Surgery</vt:lpstr>
      <vt:lpstr>Shingles Catchup</vt:lpstr>
      <vt:lpstr>learning disabilities</vt:lpstr>
      <vt:lpstr>SCIP</vt:lpstr>
      <vt:lpstr>Calculator</vt:lpstr>
      <vt:lpstr>Annex G SFE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Richards</dc:creator>
  <cp:lastModifiedBy>Gareth</cp:lastModifiedBy>
  <dcterms:created xsi:type="dcterms:W3CDTF">2015-03-31T15:07:24Z</dcterms:created>
  <dcterms:modified xsi:type="dcterms:W3CDTF">2015-12-12T17:45:13Z</dcterms:modified>
</cp:coreProperties>
</file>